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11020" activeTab="3"/>
  </bookViews>
  <sheets>
    <sheet name="ФЭО" sheetId="6" r:id="rId1"/>
    <sheet name="Финансовое обеспечение" sheetId="2" r:id="rId2"/>
    <sheet name="Выходные данные" sheetId="5" r:id="rId3"/>
    <sheet name="Размер субсидии по годам" sheetId="7" r:id="rId4"/>
  </sheets>
  <definedNames>
    <definedName name="програма" localSheetId="1">'Финансовое обеспечение'!#REF!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" i="7" l="1"/>
  <c r="I7" i="7"/>
  <c r="M91" i="2" l="1"/>
  <c r="N91" i="2"/>
  <c r="O91" i="2"/>
  <c r="P91" i="2"/>
  <c r="Q91" i="2"/>
  <c r="R91" i="2"/>
  <c r="S91" i="2"/>
  <c r="T91" i="2"/>
  <c r="M92" i="2"/>
  <c r="N92" i="2"/>
  <c r="O92" i="2"/>
  <c r="P92" i="2"/>
  <c r="Q92" i="2"/>
  <c r="R92" i="2"/>
  <c r="S92" i="2"/>
  <c r="T92" i="2"/>
  <c r="M93" i="2"/>
  <c r="N93" i="2"/>
  <c r="O93" i="2"/>
  <c r="P93" i="2"/>
  <c r="Q93" i="2"/>
  <c r="R93" i="2"/>
  <c r="S93" i="2"/>
  <c r="T93" i="2"/>
  <c r="M94" i="2"/>
  <c r="N94" i="2"/>
  <c r="O94" i="2"/>
  <c r="P94" i="2"/>
  <c r="Q94" i="2"/>
  <c r="R94" i="2"/>
  <c r="S94" i="2"/>
  <c r="T94" i="2"/>
  <c r="M95" i="2"/>
  <c r="N95" i="2"/>
  <c r="O95" i="2"/>
  <c r="P95" i="2"/>
  <c r="Q95" i="2"/>
  <c r="R95" i="2"/>
  <c r="S95" i="2"/>
  <c r="T95" i="2"/>
  <c r="M96" i="2"/>
  <c r="N96" i="2"/>
  <c r="O96" i="2"/>
  <c r="P96" i="2"/>
  <c r="Q96" i="2"/>
  <c r="R96" i="2"/>
  <c r="S96" i="2"/>
  <c r="T96" i="2"/>
  <c r="M97" i="2"/>
  <c r="N97" i="2"/>
  <c r="O97" i="2"/>
  <c r="P97" i="2"/>
  <c r="Q97" i="2"/>
  <c r="R97" i="2"/>
  <c r="S97" i="2"/>
  <c r="T97" i="2"/>
  <c r="M98" i="2"/>
  <c r="N98" i="2"/>
  <c r="O98" i="2"/>
  <c r="P98" i="2"/>
  <c r="Q98" i="2"/>
  <c r="R98" i="2"/>
  <c r="S98" i="2"/>
  <c r="T98" i="2"/>
  <c r="M99" i="2"/>
  <c r="N99" i="2"/>
  <c r="O99" i="2"/>
  <c r="P99" i="2"/>
  <c r="Q99" i="2"/>
  <c r="R99" i="2"/>
  <c r="S99" i="2"/>
  <c r="T99" i="2"/>
  <c r="M100" i="2"/>
  <c r="N100" i="2"/>
  <c r="O100" i="2"/>
  <c r="P100" i="2"/>
  <c r="Q100" i="2"/>
  <c r="R100" i="2"/>
  <c r="S100" i="2"/>
  <c r="T100" i="2"/>
  <c r="M101" i="2"/>
  <c r="N101" i="2"/>
  <c r="O101" i="2"/>
  <c r="P101" i="2"/>
  <c r="Q101" i="2"/>
  <c r="R101" i="2"/>
  <c r="S101" i="2"/>
  <c r="T101" i="2"/>
  <c r="M102" i="2"/>
  <c r="N102" i="2"/>
  <c r="O102" i="2"/>
  <c r="P102" i="2"/>
  <c r="Q102" i="2"/>
  <c r="R102" i="2"/>
  <c r="S102" i="2"/>
  <c r="T102" i="2"/>
  <c r="M103" i="2"/>
  <c r="N103" i="2"/>
  <c r="O103" i="2"/>
  <c r="P103" i="2"/>
  <c r="Q103" i="2"/>
  <c r="R103" i="2"/>
  <c r="S103" i="2"/>
  <c r="T103" i="2"/>
  <c r="L92" i="2"/>
  <c r="L93" i="2"/>
  <c r="L94" i="2"/>
  <c r="L95" i="2"/>
  <c r="L96" i="2"/>
  <c r="L97" i="2"/>
  <c r="L98" i="2"/>
  <c r="L99" i="2"/>
  <c r="L100" i="2"/>
  <c r="L101" i="2"/>
  <c r="L102" i="2"/>
  <c r="L103" i="2"/>
  <c r="L91" i="2"/>
  <c r="M77" i="2"/>
  <c r="N77" i="2"/>
  <c r="O77" i="2"/>
  <c r="P77" i="2"/>
  <c r="Q77" i="2"/>
  <c r="R77" i="2"/>
  <c r="S77" i="2"/>
  <c r="T77" i="2"/>
  <c r="M78" i="2"/>
  <c r="N78" i="2"/>
  <c r="O78" i="2"/>
  <c r="P78" i="2"/>
  <c r="Q78" i="2"/>
  <c r="R78" i="2"/>
  <c r="S78" i="2"/>
  <c r="T78" i="2"/>
  <c r="M79" i="2"/>
  <c r="N79" i="2"/>
  <c r="O79" i="2"/>
  <c r="P79" i="2"/>
  <c r="Q79" i="2"/>
  <c r="R79" i="2"/>
  <c r="S79" i="2"/>
  <c r="T79" i="2"/>
  <c r="M80" i="2"/>
  <c r="N80" i="2"/>
  <c r="O80" i="2"/>
  <c r="P80" i="2"/>
  <c r="Q80" i="2"/>
  <c r="R80" i="2"/>
  <c r="S80" i="2"/>
  <c r="T80" i="2"/>
  <c r="M81" i="2"/>
  <c r="N81" i="2"/>
  <c r="O81" i="2"/>
  <c r="P81" i="2"/>
  <c r="Q81" i="2"/>
  <c r="R81" i="2"/>
  <c r="S81" i="2"/>
  <c r="T81" i="2"/>
  <c r="M82" i="2"/>
  <c r="N82" i="2"/>
  <c r="O82" i="2"/>
  <c r="P82" i="2"/>
  <c r="Q82" i="2"/>
  <c r="R82" i="2"/>
  <c r="S82" i="2"/>
  <c r="T82" i="2"/>
  <c r="M83" i="2"/>
  <c r="N83" i="2"/>
  <c r="O83" i="2"/>
  <c r="P83" i="2"/>
  <c r="Q83" i="2"/>
  <c r="R83" i="2"/>
  <c r="S83" i="2"/>
  <c r="T83" i="2"/>
  <c r="M84" i="2"/>
  <c r="N84" i="2"/>
  <c r="O84" i="2"/>
  <c r="P84" i="2"/>
  <c r="Q84" i="2"/>
  <c r="R84" i="2"/>
  <c r="S84" i="2"/>
  <c r="T84" i="2"/>
  <c r="M85" i="2"/>
  <c r="N85" i="2"/>
  <c r="O85" i="2"/>
  <c r="P85" i="2"/>
  <c r="Q85" i="2"/>
  <c r="R85" i="2"/>
  <c r="S85" i="2"/>
  <c r="T85" i="2"/>
  <c r="M86" i="2"/>
  <c r="N86" i="2"/>
  <c r="O86" i="2"/>
  <c r="P86" i="2"/>
  <c r="Q86" i="2"/>
  <c r="R86" i="2"/>
  <c r="S86" i="2"/>
  <c r="T86" i="2"/>
  <c r="M87" i="2"/>
  <c r="N87" i="2"/>
  <c r="O87" i="2"/>
  <c r="P87" i="2"/>
  <c r="Q87" i="2"/>
  <c r="R87" i="2"/>
  <c r="S87" i="2"/>
  <c r="T87" i="2"/>
  <c r="M88" i="2"/>
  <c r="N88" i="2"/>
  <c r="O88" i="2"/>
  <c r="P88" i="2"/>
  <c r="Q88" i="2"/>
  <c r="R88" i="2"/>
  <c r="S88" i="2"/>
  <c r="T88" i="2"/>
  <c r="M89" i="2"/>
  <c r="N89" i="2"/>
  <c r="O89" i="2"/>
  <c r="P89" i="2"/>
  <c r="Q89" i="2"/>
  <c r="R89" i="2"/>
  <c r="S89" i="2"/>
  <c r="T89" i="2"/>
  <c r="M90" i="2"/>
  <c r="N90" i="2"/>
  <c r="O90" i="2"/>
  <c r="P90" i="2"/>
  <c r="Q90" i="2"/>
  <c r="R90" i="2"/>
  <c r="S90" i="2"/>
  <c r="T90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77" i="2"/>
  <c r="L29" i="2"/>
  <c r="T29" i="2" s="1"/>
  <c r="T18" i="2"/>
  <c r="T16" i="2" s="1"/>
  <c r="T112" i="2"/>
  <c r="T113" i="2"/>
  <c r="T111" i="2"/>
  <c r="T109" i="2"/>
  <c r="M109" i="2"/>
  <c r="N109" i="2"/>
  <c r="O109" i="2"/>
  <c r="P109" i="2"/>
  <c r="Q109" i="2"/>
  <c r="R109" i="2"/>
  <c r="S109" i="2"/>
  <c r="L109" i="2"/>
  <c r="P46" i="2"/>
  <c r="T46" i="2" s="1"/>
  <c r="O46" i="2"/>
  <c r="L46" i="2"/>
  <c r="T28" i="2"/>
  <c r="T30" i="2"/>
  <c r="T31" i="2"/>
  <c r="T32" i="2"/>
  <c r="T33" i="2"/>
  <c r="T34" i="2"/>
  <c r="T35" i="2"/>
  <c r="T36" i="2"/>
  <c r="T37" i="2"/>
  <c r="T38" i="2"/>
  <c r="T39" i="2"/>
  <c r="T40" i="2"/>
  <c r="M27" i="2"/>
  <c r="N27" i="2"/>
  <c r="O27" i="2"/>
  <c r="P27" i="2"/>
  <c r="Q27" i="2"/>
  <c r="R27" i="2"/>
  <c r="S27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M46" i="2"/>
  <c r="N46" i="2"/>
  <c r="Q46" i="2"/>
  <c r="R46" i="2"/>
  <c r="S46" i="2"/>
  <c r="L72" i="2"/>
  <c r="M48" i="2"/>
  <c r="N48" i="2"/>
  <c r="O48" i="2"/>
  <c r="P48" i="2"/>
  <c r="Q48" i="2"/>
  <c r="R48" i="2"/>
  <c r="S48" i="2"/>
  <c r="L48" i="2"/>
  <c r="L64" i="2"/>
  <c r="M29" i="2"/>
  <c r="N29" i="2"/>
  <c r="O29" i="2"/>
  <c r="P29" i="2"/>
  <c r="Q29" i="2"/>
  <c r="R29" i="2"/>
  <c r="S29" i="2"/>
  <c r="L27" i="2" l="1"/>
  <c r="U6" i="7"/>
  <c r="T27" i="2" l="1"/>
  <c r="L41" i="2"/>
  <c r="G5" i="5"/>
  <c r="L19" i="2" l="1"/>
  <c r="T41" i="2"/>
  <c r="F8" i="2"/>
  <c r="F7" i="2"/>
  <c r="L118" i="2"/>
  <c r="S64" i="2"/>
  <c r="M64" i="2" l="1"/>
  <c r="N64" i="2"/>
  <c r="O64" i="2"/>
  <c r="P64" i="2"/>
  <c r="Q64" i="2"/>
  <c r="R64" i="2"/>
  <c r="B35" i="6"/>
  <c r="C35" i="6" s="1"/>
  <c r="B34" i="6"/>
  <c r="C34" i="6" s="1"/>
  <c r="B33" i="6"/>
  <c r="C33" i="6" s="1"/>
  <c r="B32" i="6"/>
  <c r="C32" i="6" s="1"/>
  <c r="B31" i="6"/>
  <c r="C31" i="6" s="1"/>
  <c r="B30" i="6"/>
  <c r="C30" i="6" s="1"/>
  <c r="B29" i="6"/>
  <c r="C29" i="6" s="1"/>
  <c r="L16" i="2" l="1"/>
  <c r="S72" i="2"/>
  <c r="E29" i="6"/>
  <c r="R118" i="2"/>
  <c r="R128" i="2"/>
  <c r="R72" i="2" l="1"/>
  <c r="N72" i="2"/>
  <c r="Q72" i="2"/>
  <c r="O72" i="2"/>
  <c r="M72" i="2"/>
  <c r="P72" i="2"/>
  <c r="T72" i="2" l="1"/>
  <c r="F18" i="5"/>
  <c r="T189" i="2" l="1"/>
  <c r="T180" i="2"/>
  <c r="T171" i="2"/>
  <c r="T162" i="2"/>
  <c r="T153" i="2"/>
  <c r="T144" i="2"/>
  <c r="T135" i="2"/>
  <c r="M118" i="2"/>
  <c r="N118" i="2"/>
  <c r="O118" i="2"/>
  <c r="P118" i="2"/>
  <c r="Q118" i="2"/>
  <c r="S193" i="2"/>
  <c r="R193" i="2"/>
  <c r="Q193" i="2"/>
  <c r="P193" i="2"/>
  <c r="O193" i="2"/>
  <c r="N193" i="2"/>
  <c r="M193" i="2"/>
  <c r="L193" i="2"/>
  <c r="S191" i="2"/>
  <c r="R191" i="2"/>
  <c r="Q191" i="2"/>
  <c r="P191" i="2"/>
  <c r="O191" i="2"/>
  <c r="N191" i="2"/>
  <c r="M191" i="2"/>
  <c r="L191" i="2"/>
  <c r="S184" i="2"/>
  <c r="R184" i="2"/>
  <c r="Q184" i="2"/>
  <c r="P184" i="2"/>
  <c r="O184" i="2"/>
  <c r="N184" i="2"/>
  <c r="M184" i="2"/>
  <c r="L184" i="2"/>
  <c r="S182" i="2"/>
  <c r="R182" i="2"/>
  <c r="Q182" i="2"/>
  <c r="P182" i="2"/>
  <c r="O182" i="2"/>
  <c r="N182" i="2"/>
  <c r="M182" i="2"/>
  <c r="L182" i="2"/>
  <c r="S175" i="2"/>
  <c r="R175" i="2"/>
  <c r="Q175" i="2"/>
  <c r="P175" i="2"/>
  <c r="O175" i="2"/>
  <c r="N175" i="2"/>
  <c r="M175" i="2"/>
  <c r="L175" i="2"/>
  <c r="S173" i="2"/>
  <c r="R173" i="2"/>
  <c r="Q173" i="2"/>
  <c r="P173" i="2"/>
  <c r="O173" i="2"/>
  <c r="N173" i="2"/>
  <c r="M173" i="2"/>
  <c r="L173" i="2"/>
  <c r="S166" i="2"/>
  <c r="R166" i="2"/>
  <c r="Q166" i="2"/>
  <c r="P166" i="2"/>
  <c r="O166" i="2"/>
  <c r="N166" i="2"/>
  <c r="M166" i="2"/>
  <c r="L166" i="2"/>
  <c r="S164" i="2"/>
  <c r="R164" i="2"/>
  <c r="Q164" i="2"/>
  <c r="P164" i="2"/>
  <c r="O164" i="2"/>
  <c r="N164" i="2"/>
  <c r="M164" i="2"/>
  <c r="L164" i="2"/>
  <c r="S157" i="2"/>
  <c r="R157" i="2"/>
  <c r="Q157" i="2"/>
  <c r="P157" i="2"/>
  <c r="O157" i="2"/>
  <c r="N157" i="2"/>
  <c r="M157" i="2"/>
  <c r="L157" i="2"/>
  <c r="S155" i="2"/>
  <c r="R155" i="2"/>
  <c r="Q155" i="2"/>
  <c r="P155" i="2"/>
  <c r="O155" i="2"/>
  <c r="N155" i="2"/>
  <c r="M155" i="2"/>
  <c r="L155" i="2"/>
  <c r="S148" i="2"/>
  <c r="R148" i="2"/>
  <c r="Q148" i="2"/>
  <c r="P148" i="2"/>
  <c r="O148" i="2"/>
  <c r="N148" i="2"/>
  <c r="M148" i="2"/>
  <c r="L148" i="2"/>
  <c r="S146" i="2"/>
  <c r="R146" i="2"/>
  <c r="Q146" i="2"/>
  <c r="P146" i="2"/>
  <c r="O146" i="2"/>
  <c r="N146" i="2"/>
  <c r="M146" i="2"/>
  <c r="L146" i="2"/>
  <c r="S139" i="2"/>
  <c r="R139" i="2"/>
  <c r="Q139" i="2"/>
  <c r="P139" i="2"/>
  <c r="O139" i="2"/>
  <c r="N139" i="2"/>
  <c r="M139" i="2"/>
  <c r="L139" i="2"/>
  <c r="S137" i="2"/>
  <c r="R137" i="2"/>
  <c r="Q137" i="2"/>
  <c r="P137" i="2"/>
  <c r="O137" i="2"/>
  <c r="N137" i="2"/>
  <c r="M137" i="2"/>
  <c r="L137" i="2"/>
  <c r="M130" i="2"/>
  <c r="N130" i="2"/>
  <c r="O130" i="2"/>
  <c r="P130" i="2"/>
  <c r="Q130" i="2"/>
  <c r="R130" i="2"/>
  <c r="S130" i="2"/>
  <c r="L130" i="2"/>
  <c r="M128" i="2"/>
  <c r="N128" i="2"/>
  <c r="O128" i="2"/>
  <c r="P128" i="2"/>
  <c r="Q128" i="2"/>
  <c r="S128" i="2"/>
  <c r="L128" i="2"/>
  <c r="T75" i="2"/>
  <c r="T25" i="2"/>
  <c r="R119" i="2" l="1"/>
  <c r="L16" i="5" s="1"/>
  <c r="R120" i="2"/>
  <c r="R121" i="2" s="1"/>
  <c r="S118" i="2"/>
  <c r="T118" i="2" s="1"/>
  <c r="P119" i="2"/>
  <c r="J16" i="5" s="1"/>
  <c r="S124" i="2"/>
  <c r="S133" i="2" s="1"/>
  <c r="S142" i="2" s="1"/>
  <c r="S151" i="2" s="1"/>
  <c r="S160" i="2" s="1"/>
  <c r="S169" i="2" s="1"/>
  <c r="S178" i="2" s="1"/>
  <c r="S187" i="2" s="1"/>
  <c r="R124" i="2"/>
  <c r="R133" i="2" s="1"/>
  <c r="R142" i="2" s="1"/>
  <c r="R151" i="2" s="1"/>
  <c r="R160" i="2" s="1"/>
  <c r="R169" i="2" s="1"/>
  <c r="R178" i="2" s="1"/>
  <c r="R187" i="2" s="1"/>
  <c r="Q124" i="2"/>
  <c r="Q133" i="2" s="1"/>
  <c r="Q142" i="2" s="1"/>
  <c r="Q151" i="2" s="1"/>
  <c r="Q160" i="2" s="1"/>
  <c r="Q169" i="2" s="1"/>
  <c r="Q178" i="2" s="1"/>
  <c r="Q187" i="2" s="1"/>
  <c r="P124" i="2"/>
  <c r="P133" i="2" s="1"/>
  <c r="P142" i="2" s="1"/>
  <c r="P151" i="2" s="1"/>
  <c r="P160" i="2" s="1"/>
  <c r="P169" i="2" s="1"/>
  <c r="P178" i="2" s="1"/>
  <c r="P187" i="2" s="1"/>
  <c r="N124" i="2"/>
  <c r="N133" i="2" s="1"/>
  <c r="N142" i="2" s="1"/>
  <c r="N151" i="2" s="1"/>
  <c r="N160" i="2" s="1"/>
  <c r="N169" i="2" s="1"/>
  <c r="N178" i="2" s="1"/>
  <c r="N187" i="2" s="1"/>
  <c r="M124" i="2"/>
  <c r="M133" i="2" s="1"/>
  <c r="M142" i="2" s="1"/>
  <c r="M151" i="2" s="1"/>
  <c r="M160" i="2" s="1"/>
  <c r="M169" i="2" s="1"/>
  <c r="M178" i="2" s="1"/>
  <c r="M187" i="2" s="1"/>
  <c r="O124" i="2"/>
  <c r="O133" i="2" s="1"/>
  <c r="O142" i="2" s="1"/>
  <c r="O151" i="2" s="1"/>
  <c r="O160" i="2" s="1"/>
  <c r="O169" i="2" s="1"/>
  <c r="O178" i="2" s="1"/>
  <c r="O187" i="2" s="1"/>
  <c r="O120" i="2"/>
  <c r="O121" i="2" s="1"/>
  <c r="T137" i="2"/>
  <c r="T148" i="2"/>
  <c r="N120" i="2"/>
  <c r="N121" i="2" s="1"/>
  <c r="O119" i="2"/>
  <c r="I16" i="5" s="1"/>
  <c r="T182" i="2"/>
  <c r="T184" i="2"/>
  <c r="M120" i="2"/>
  <c r="M121" i="2" s="1"/>
  <c r="N119" i="2"/>
  <c r="H16" i="5" s="1"/>
  <c r="S119" i="2"/>
  <c r="M16" i="5" s="1"/>
  <c r="T139" i="2"/>
  <c r="T175" i="2"/>
  <c r="T173" i="2"/>
  <c r="S120" i="2"/>
  <c r="M119" i="2"/>
  <c r="G16" i="5" s="1"/>
  <c r="T166" i="2"/>
  <c r="T146" i="2"/>
  <c r="Q120" i="2"/>
  <c r="Q121" i="2" s="1"/>
  <c r="T193" i="2"/>
  <c r="Q119" i="2"/>
  <c r="K16" i="5" s="1"/>
  <c r="P120" i="2"/>
  <c r="P121" i="2" s="1"/>
  <c r="T155" i="2"/>
  <c r="T191" i="2"/>
  <c r="T164" i="2"/>
  <c r="L120" i="2"/>
  <c r="L119" i="2"/>
  <c r="T157" i="2"/>
  <c r="L121" i="2" l="1"/>
  <c r="F15" i="5"/>
  <c r="T120" i="2"/>
  <c r="T119" i="2"/>
  <c r="L124" i="2"/>
  <c r="L133" i="2" s="1"/>
  <c r="L142" i="2" s="1"/>
  <c r="L151" i="2" s="1"/>
  <c r="L160" i="2" s="1"/>
  <c r="L169" i="2" s="1"/>
  <c r="L178" i="2" s="1"/>
  <c r="L187" i="2" s="1"/>
  <c r="K15" i="5"/>
  <c r="K17" i="5" s="1"/>
  <c r="J15" i="5"/>
  <c r="J17" i="5" s="1"/>
  <c r="L15" i="5"/>
  <c r="I15" i="5"/>
  <c r="I17" i="5" s="1"/>
  <c r="G15" i="5"/>
  <c r="G17" i="5" s="1"/>
  <c r="H15" i="5"/>
  <c r="H17" i="5" s="1"/>
  <c r="S121" i="2"/>
  <c r="M15" i="5"/>
  <c r="M17" i="5" s="1"/>
  <c r="F16" i="5"/>
  <c r="N16" i="5" s="1"/>
  <c r="R41" i="2"/>
  <c r="S41" i="2"/>
  <c r="T17" i="2"/>
  <c r="N15" i="5" l="1"/>
  <c r="S19" i="2"/>
  <c r="M18" i="5"/>
  <c r="M19" i="5" s="1"/>
  <c r="R19" i="2"/>
  <c r="L18" i="5"/>
  <c r="N41" i="2"/>
  <c r="L17" i="5"/>
  <c r="O16" i="2"/>
  <c r="Q16" i="2"/>
  <c r="P16" i="2"/>
  <c r="M41" i="2"/>
  <c r="G18" i="5" s="1"/>
  <c r="N19" i="2" l="1"/>
  <c r="H18" i="5"/>
  <c r="M19" i="2"/>
  <c r="K4" i="7" s="1"/>
  <c r="I4" i="7"/>
  <c r="M16" i="2"/>
  <c r="N16" i="2"/>
  <c r="S16" i="2"/>
  <c r="R16" i="2"/>
  <c r="O41" i="2"/>
  <c r="F17" i="5"/>
  <c r="G19" i="5"/>
  <c r="G20" i="5" s="1"/>
  <c r="L19" i="5"/>
  <c r="L20" i="5" s="1"/>
  <c r="M20" i="5"/>
  <c r="K7" i="7" l="1"/>
  <c r="M4" i="7"/>
  <c r="H19" i="5"/>
  <c r="H20" i="5" s="1"/>
  <c r="N17" i="5"/>
  <c r="L21" i="2"/>
  <c r="L20" i="2" s="1"/>
  <c r="N21" i="2"/>
  <c r="N20" i="2" s="1"/>
  <c r="O19" i="2"/>
  <c r="I18" i="5"/>
  <c r="S21" i="2"/>
  <c r="S20" i="2" s="1"/>
  <c r="M21" i="2"/>
  <c r="M20" i="2" s="1"/>
  <c r="F19" i="5"/>
  <c r="R21" i="2"/>
  <c r="R20" i="2" s="1"/>
  <c r="P41" i="2"/>
  <c r="M7" i="7" l="1"/>
  <c r="O4" i="7"/>
  <c r="F20" i="5"/>
  <c r="F21" i="5" s="1"/>
  <c r="G21" i="5" s="1"/>
  <c r="H21" i="5" s="1"/>
  <c r="I19" i="5"/>
  <c r="I20" i="5" s="1"/>
  <c r="O21" i="2"/>
  <c r="O20" i="2" s="1"/>
  <c r="P19" i="2"/>
  <c r="J18" i="5"/>
  <c r="Q41" i="2"/>
  <c r="T126" i="2"/>
  <c r="O7" i="7" l="1"/>
  <c r="Q4" i="7"/>
  <c r="P21" i="2"/>
  <c r="P20" i="2" s="1"/>
  <c r="Q19" i="2"/>
  <c r="S4" i="7" s="1"/>
  <c r="K18" i="5"/>
  <c r="N18" i="5" s="1"/>
  <c r="N19" i="5" s="1"/>
  <c r="J19" i="5"/>
  <c r="T128" i="2"/>
  <c r="T130" i="2"/>
  <c r="Q21" i="2" l="1"/>
  <c r="Q20" i="2" s="1"/>
  <c r="U4" i="7"/>
  <c r="U7" i="7" s="1"/>
  <c r="T19" i="2"/>
  <c r="T22" i="2" s="1"/>
  <c r="K19" i="5"/>
  <c r="K20" i="5" s="1"/>
  <c r="J20" i="5"/>
  <c r="I21" i="5"/>
  <c r="F22" i="5"/>
  <c r="T121" i="2"/>
  <c r="F24" i="5" l="1"/>
  <c r="N20" i="5"/>
  <c r="Q7" i="7"/>
  <c r="T21" i="2"/>
  <c r="T20" i="2" s="1"/>
  <c r="F25" i="5"/>
  <c r="H22" i="5"/>
  <c r="G22" i="5"/>
  <c r="J21" i="5"/>
  <c r="I22" i="5"/>
  <c r="K21" i="5" l="1"/>
  <c r="L21" i="5" s="1"/>
  <c r="M21" i="5" s="1"/>
  <c r="N21" i="5" s="1"/>
  <c r="F23" i="5" s="1"/>
  <c r="J22" i="5"/>
  <c r="K22" i="5" l="1"/>
  <c r="L22" i="5" l="1"/>
  <c r="M22" i="5" l="1"/>
  <c r="F26" i="5" s="1"/>
</calcChain>
</file>

<file path=xl/sharedStrings.xml><?xml version="1.0" encoding="utf-8"?>
<sst xmlns="http://schemas.openxmlformats.org/spreadsheetml/2006/main" count="525" uniqueCount="206">
  <si>
    <t>Наименование комплексного проекта</t>
  </si>
  <si>
    <t>№</t>
  </si>
  <si>
    <t>Наименование показателя</t>
  </si>
  <si>
    <t>Единица измерения</t>
  </si>
  <si>
    <t>%</t>
  </si>
  <si>
    <t>ед.</t>
  </si>
  <si>
    <t xml:space="preserve">Руководитель комплексного проекта </t>
  </si>
  <si>
    <t>(ФИО)</t>
  </si>
  <si>
    <t>(должность)</t>
  </si>
  <si>
    <t>(телефон)</t>
  </si>
  <si>
    <t>Исполнитель (контактное лицо)</t>
  </si>
  <si>
    <t>Чистые активы</t>
  </si>
  <si>
    <t>лет</t>
  </si>
  <si>
    <t>Единицы измерения</t>
  </si>
  <si>
    <t>Всего</t>
  </si>
  <si>
    <t>3</t>
  </si>
  <si>
    <t xml:space="preserve">Бюджетные ассигнования федерального бюджета на реализацию комплексного проекта </t>
  </si>
  <si>
    <t>-</t>
  </si>
  <si>
    <t>Значение показателя</t>
  </si>
  <si>
    <t>Наименование параметров</t>
  </si>
  <si>
    <t>Объем производства продукции</t>
  </si>
  <si>
    <t>Выручка от выпуска продукции (без НДС)</t>
  </si>
  <si>
    <t>Итого затрат по комплексному проекту</t>
  </si>
  <si>
    <t>1</t>
  </si>
  <si>
    <t>Дисконтированный денежный поток</t>
  </si>
  <si>
    <t>Дисконтированный денежный поток нарастающим итогом</t>
  </si>
  <si>
    <t>IRR (внутренняя норма доходности)</t>
  </si>
  <si>
    <t>DPBP (дисконтированный срок окупаемости)</t>
  </si>
  <si>
    <t>1.1</t>
  </si>
  <si>
    <t>1.2</t>
  </si>
  <si>
    <t>1.3</t>
  </si>
  <si>
    <t>1.4</t>
  </si>
  <si>
    <t>1.5</t>
  </si>
  <si>
    <t>1.6</t>
  </si>
  <si>
    <t>1.7</t>
  </si>
  <si>
    <t>2</t>
  </si>
  <si>
    <t>6</t>
  </si>
  <si>
    <t>Значение</t>
  </si>
  <si>
    <t>9</t>
  </si>
  <si>
    <t>10</t>
  </si>
  <si>
    <r>
      <t xml:space="preserve">Наименование показателя </t>
    </r>
    <r>
      <rPr>
        <b/>
        <i/>
        <sz val="9"/>
        <color theme="0" tint="-0.499984740745262"/>
        <rFont val="Arial"/>
        <family val="2"/>
        <charset val="204"/>
      </rPr>
      <t>(значения указываются за отчетный период)</t>
    </r>
  </si>
  <si>
    <r>
      <t xml:space="preserve">Наименование показателя (индикатора) эффективности реализации комплексного проекта </t>
    </r>
    <r>
      <rPr>
        <b/>
        <i/>
        <sz val="9"/>
        <color theme="0" tint="-0.499984740745262"/>
        <rFont val="Arial"/>
        <family val="2"/>
        <charset val="204"/>
      </rPr>
      <t>(значения указываются за отчетный период)</t>
    </r>
  </si>
  <si>
    <t>Дата окончания комплексного проекта</t>
  </si>
  <si>
    <r>
      <t xml:space="preserve">Наименование параметров </t>
    </r>
    <r>
      <rPr>
        <b/>
        <i/>
        <sz val="9"/>
        <color theme="0" tint="-0.499984740745262"/>
        <rFont val="Arial"/>
        <family val="2"/>
        <charset val="204"/>
      </rPr>
      <t>(значения указываются за отчетный период, если не указано иное)</t>
    </r>
  </si>
  <si>
    <r>
      <t xml:space="preserve">Наименование показателя </t>
    </r>
    <r>
      <rPr>
        <b/>
        <i/>
        <sz val="9"/>
        <color theme="0" tint="-0.499984740745262"/>
        <rFont val="Arial"/>
        <family val="2"/>
        <charset val="204"/>
      </rPr>
      <t>(значения указываются за отчетный период, если не указано иное)</t>
    </r>
  </si>
  <si>
    <t xml:space="preserve">заемные средства на реализацию комплексного проекта </t>
  </si>
  <si>
    <r>
      <t xml:space="preserve">Источник финансирования комплексного проекта </t>
    </r>
    <r>
      <rPr>
        <b/>
        <i/>
        <sz val="9"/>
        <color theme="0" tint="-0.499984740745262"/>
        <rFont val="Arial"/>
        <family val="2"/>
        <charset val="204"/>
      </rPr>
      <t>(значения указываются за отчетный период)</t>
    </r>
  </si>
  <si>
    <t>Итого затрат по комплексному проекту за счет внебюджетных источников</t>
  </si>
  <si>
    <t>1.2.1</t>
  </si>
  <si>
    <t>1.2.2</t>
  </si>
  <si>
    <t>Итого затрат по комплексному проекту за счет средств федерального бюджета</t>
  </si>
  <si>
    <r>
      <t xml:space="preserve">2.4 Суммарные затраты по комплексному проекту </t>
    </r>
    <r>
      <rPr>
        <b/>
        <i/>
        <sz val="9"/>
        <color theme="0" tint="-0.499984740745262"/>
        <rFont val="Arial"/>
        <family val="2"/>
        <charset val="204"/>
      </rPr>
      <t>(суммарно за счет средств федерального бюджета и внебюджетных источников)</t>
    </r>
  </si>
  <si>
    <t>5. Показатели финансовой и социально-экономической эффективности реализации комплексного проекта</t>
  </si>
  <si>
    <t>5.2 Расчет средневзвешенной стоимости капитала</t>
  </si>
  <si>
    <t>3. Целевые показатели (индикаторы) эффективности реализации комплексного проекта</t>
  </si>
  <si>
    <t>1.8</t>
  </si>
  <si>
    <t>Объем финансирования комплексного проекта из внебюджетных источников, в том числе:</t>
  </si>
  <si>
    <t>5.1 Показатели финансовой эффективности реализации комплексного проекта</t>
  </si>
  <si>
    <t>Руководитель комплексного проекта</t>
  </si>
  <si>
    <t>М.П.</t>
  </si>
  <si>
    <t>2. План-график финансового обеспечения реализации комплексного проекта</t>
  </si>
  <si>
    <t>руб.</t>
  </si>
  <si>
    <t>Выручка</t>
  </si>
  <si>
    <t>Долгосрочные обязательства</t>
  </si>
  <si>
    <t>Краткосрочные обязательства</t>
  </si>
  <si>
    <t>Оборотные активы</t>
  </si>
  <si>
    <t>Внеоборотные активы</t>
  </si>
  <si>
    <t>Объём планируемых инвестиций в комплексный проект</t>
  </si>
  <si>
    <t>Коэффициент финансовой зависимости</t>
  </si>
  <si>
    <t>Присваеваемый балл</t>
  </si>
  <si>
    <t>Вес показателя</t>
  </si>
  <si>
    <t>4.2 Объемы производства и продаж продукта "Наименование продукта 2"</t>
  </si>
  <si>
    <t>4.1 Объемы производства и продаж продукта "Наименование продукта 1"</t>
  </si>
  <si>
    <t>4.2 Объемы производства и продаж продукта "Наименование продукта 3"</t>
  </si>
  <si>
    <t>4.4 Объемы производства и продаж продукта "Наименование продукта 4"</t>
  </si>
  <si>
    <t>4.5 Объемы производства и продаж продукта "Наименование продукта 5"</t>
  </si>
  <si>
    <t>4.6 Объемы производства и продаж продукта "Наименование продукта 6"</t>
  </si>
  <si>
    <t>4.7 Объемы производства и продаж продукта "Наименование продукта 7"</t>
  </si>
  <si>
    <t>4.8 Объемы производства и продаж продукта "Наименование продукта 8"</t>
  </si>
  <si>
    <t>Общийрасходов на производство продукции</t>
  </si>
  <si>
    <t>Общий объем расходов на производство продукции</t>
  </si>
  <si>
    <t>Операционная прибыль по комплексному проекту</t>
  </si>
  <si>
    <t>Объем инвестиций в проект</t>
  </si>
  <si>
    <t>Чистый денежный поток</t>
  </si>
  <si>
    <t>11</t>
  </si>
  <si>
    <t>NPV (чистая приведенная стоимость) за срок реализации комплексного проекта</t>
  </si>
  <si>
    <t>Отношение объема планируемой выручки в рамках Комплексного проекта к объему бюджетных инвестиций</t>
  </si>
  <si>
    <t>Ставка дисконтирования</t>
  </si>
  <si>
    <t>Результат предоставления субсидии</t>
  </si>
  <si>
    <t>1.</t>
  </si>
  <si>
    <t>1.1.</t>
  </si>
  <si>
    <t>Целевые показатели (индикаторы), необходимые для достижения результата предоставления субсидии</t>
  </si>
  <si>
    <t>2.</t>
  </si>
  <si>
    <t>2.1.</t>
  </si>
  <si>
    <t>2.2.</t>
  </si>
  <si>
    <t>2.3.</t>
  </si>
  <si>
    <t>1.9</t>
  </si>
  <si>
    <t>Прогнозная цена 1 ед продукции</t>
  </si>
  <si>
    <t xml:space="preserve">Объем производства и реализации импортозамещающей или инновационной продукции, которая будет создана в ходе реализации комплексного проекта (без учета НДС)					</t>
  </si>
  <si>
    <t>Общий объем расходов на производство продукции (без НДС)</t>
  </si>
  <si>
    <t>Общий объем расходов на производство продукции комплексного проекта						 (без учета НДС)</t>
  </si>
  <si>
    <t>долл США</t>
  </si>
  <si>
    <t xml:space="preserve">собственные средства на реализацию комплексного проекта </t>
  </si>
  <si>
    <t>5</t>
  </si>
  <si>
    <t>8</t>
  </si>
  <si>
    <t xml:space="preserve">Прогнозная средняя себестоимость производства 1 ед. продукта, включая коммерческие и управленческие расходы, без учета амортизационных отчислений </t>
  </si>
  <si>
    <r>
      <t xml:space="preserve">Выручка от выпуска продукции (с НДС) </t>
    </r>
    <r>
      <rPr>
        <b/>
        <i/>
        <sz val="9"/>
        <color theme="1" tint="0.499984740745262"/>
        <rFont val="Arial"/>
        <family val="2"/>
      </rPr>
      <t>расчитывается заявителем самостоятельно с учетом применяемой ставки НДС</t>
    </r>
  </si>
  <si>
    <t>Наименование организации</t>
  </si>
  <si>
    <t>Наименование проекта</t>
  </si>
  <si>
    <t>Валовая прибыль</t>
  </si>
  <si>
    <t>Оборотные и внеоборотные активы, сформированные за счет средств целевого финансирования (средства  субсидии; в разрезе кодов строк 1100 и 1200)</t>
  </si>
  <si>
    <t>Доходы будущих периодов, образованных за счет целевого финансирования</t>
  </si>
  <si>
    <t>Код строки бухгалтерской отчетности</t>
  </si>
  <si>
    <t>Средства субсидий в разрезе кодов строк 1450 и 1530</t>
  </si>
  <si>
    <t>Средства субсидий в разрезе кодов строк 1100 и 1200</t>
  </si>
  <si>
    <t>Значение показателя, в рублях</t>
  </si>
  <si>
    <t>Справка о финансово-экономическом состоянии организации</t>
  </si>
  <si>
    <t>Планируемое значение показателя на конец комплексного проекта, 
в рублях</t>
  </si>
  <si>
    <t>Объём планируемых инвестиций в комплексный проект за счет собственных средств</t>
  </si>
  <si>
    <t>Объем планируемых инвестиций в комплексный проект за счет средств субсидии</t>
  </si>
  <si>
    <r>
      <t xml:space="preserve">Планируемый объем выручки от реализации продукции в рамках комплексного проекта </t>
    </r>
    <r>
      <rPr>
        <b/>
        <sz val="11"/>
        <color theme="1"/>
        <rFont val="Times New Roman"/>
        <family val="1"/>
      </rPr>
      <t>без учета НДС</t>
    </r>
  </si>
  <si>
    <t>1. Финансово экономические показатели организации</t>
  </si>
  <si>
    <t>2. Характеристики комплексного проекта</t>
  </si>
  <si>
    <t>3. Параметры финансово-экономического состояния</t>
  </si>
  <si>
    <t>Коэффициент абсолютной ликвидности</t>
  </si>
  <si>
    <t>Среднегодовой темп прироста выручки</t>
  </si>
  <si>
    <t>Рентабельность продаж по валовой прибыли</t>
  </si>
  <si>
    <t>Отношение планируемого объема выручки по комплексному проекту к среднегодовому объему выручки организации за предыдущие 3 календарных года</t>
  </si>
  <si>
    <t>Коэффициент обеспеченности собственных инвестиций в комплексный проект</t>
  </si>
  <si>
    <t>Интегральная оценка финансово-экономического состояния организации</t>
  </si>
  <si>
    <t>АО "Организация"</t>
  </si>
  <si>
    <t>Разработка и организация производства лучшей компонентной базы</t>
  </si>
  <si>
    <t>подлежат заполнению только ячейки, выделенные синим цветом</t>
  </si>
  <si>
    <t>Руководитель организации</t>
  </si>
  <si>
    <t>Главный бухглатер</t>
  </si>
  <si>
    <t>__________________________</t>
  </si>
  <si>
    <t>Фамилия И.О.</t>
  </si>
  <si>
    <r>
      <t xml:space="preserve">2.2 Перечень затрат организации на реализацию комплексного проекта, планируемых к финансированию из средств субсидии </t>
    </r>
    <r>
      <rPr>
        <b/>
        <i/>
        <sz val="9"/>
        <color theme="0" tint="-0.499984740745262"/>
        <rFont val="Arial"/>
        <family val="2"/>
        <charset val="204"/>
      </rPr>
      <t>(статьи затрат, финансирование которых будет осуществляться из средств субсидии, в соответствии с пунктом 8 Правил)</t>
    </r>
  </si>
  <si>
    <t>расходы на оплату труда работников, непосредственно занятых реализацией комплексного проекта, а также расходы на обязательное пенсионное страхование, обязательное социальное страхование на случай временной нетрудоспособности и в связи с материнством, обязательное медицинское страхование, обязательное социальное страхование от несчастных случаев на производстве и профессиональных заболеваний, начисленные на указанные суммы расходов на оплату труда</t>
  </si>
  <si>
    <t>расходы на приобретение у российских и (или) иностранных организаций прав на результаты интеллектуальной деятельности, в том числе неисключительных лицензий, а также на техническую поддержку этих прав и лицензий</t>
  </si>
  <si>
    <t>расходы на обеспечение правовой охраны созданных в ходе выполнения научно-исследовательских, опытно-конструкторских и технологических работ результатов интеллектуальной деятельности (включая патентование), в том числе за рубежом</t>
  </si>
  <si>
    <t>расходы на приобретение лицензий на системы автоматического проектирования, услуги центров коллективного пользования, предоставляющих доступ к системам автоматизированного проектирования</t>
  </si>
  <si>
    <t>1.10</t>
  </si>
  <si>
    <t>расходы на капитальные вложения (в том числе строительство, реконструкцию, модернизацию зданий и сооружений, приобретение технологического оборудования и нематериальных активов)</t>
  </si>
  <si>
    <t>расходы на охрану труда, противопожарные мероприятия, оплату охраны, а также услуг по хранению имущества</t>
  </si>
  <si>
    <t>расходы по оплате услуг связи, информационных и консультационных услуг</t>
  </si>
  <si>
    <t>расходы в размере не более 2 процентов общей стоимости комплексного проекта на внешнее (подготовка, переподготовка, обучение инженерного и производственного персонала) и внутреннее (подписка на периодические издания и исследования) обучение работников, направленное на повышение производительности труда</t>
  </si>
  <si>
    <t>рекламу через средства массовой информации и другие, в том числе изготовление рекламных стендов</t>
  </si>
  <si>
    <t>участие в выставках, включая расходы на вступительные взносы, изготовление рекламных стендов, брошюр и каталогов, оформление витрин и демонстрационных комнат и другие</t>
  </si>
  <si>
    <t>участие в отраслевых ассоциациях и экспертных организациях</t>
  </si>
  <si>
    <t>распространение опытной и промышленной партий продукции среди потенциальных потребителей (не более 3 единиц продукции одному потребителю)</t>
  </si>
  <si>
    <t>иные расходы, способствующие формированию и поддержанию осведомленности рынка о продукции</t>
  </si>
  <si>
    <t>расходы на приобретение акций (долей участия) в организациях, обладающих необходимым для реализации комплексного проекта комплексом объектов недвижимого имущества</t>
  </si>
  <si>
    <t>1.11</t>
  </si>
  <si>
    <t>1.12</t>
  </si>
  <si>
    <t>1.13</t>
  </si>
  <si>
    <t>1.14</t>
  </si>
  <si>
    <t>1.15</t>
  </si>
  <si>
    <t>1.16</t>
  </si>
  <si>
    <t>расходы на продвижение продукции в размере не более 5 процентов общей стоимости комплексного проекта, включающие:</t>
  </si>
  <si>
    <r>
      <t xml:space="preserve">2.3 Перечень затрат организации на реализацию комплексного проекта, планируемых к финансированию из внебюджетных источников </t>
    </r>
    <r>
      <rPr>
        <b/>
        <i/>
        <sz val="9"/>
        <color theme="0" tint="-0.499984740745262"/>
        <rFont val="Arial"/>
        <family val="2"/>
        <charset val="204"/>
      </rPr>
      <t>(статьи затрат, финансирование которых будет осуществляться из внебюджетных источников (собственные средства организации и (или) заемные средства (банки, институты развития), в соответствии с пунктами 8 и 10 Правил)</t>
    </r>
  </si>
  <si>
    <r>
      <t xml:space="preserve">Объем производства и реализации продукции </t>
    </r>
    <r>
      <rPr>
        <b/>
        <i/>
        <sz val="9"/>
        <color theme="1" tint="0.499984740745262"/>
        <rFont val="Arial"/>
        <family val="2"/>
      </rPr>
      <t>(с учетом НДС)</t>
    </r>
  </si>
  <si>
    <t>Количество вновь создаваемых и (или) модернизируемых высокотехнологичных рабочих мест</t>
  </si>
  <si>
    <t>Количество создаваемых результатов интеллектуальной деятельности, охраняемых патентами или иными охранными документами и (или) охраняемых в качестве секретов производства (ноу-хау)</t>
  </si>
  <si>
    <t>Объем экспорта продукции, созданной в рамках реализации комплексного проекта, если организация планирует осуществлять экспорт в рамках реализации комплексного проекта</t>
  </si>
  <si>
    <t>Соотношение размера размера заемных и (или) собственных средств, планируемых к привлечению для реализации комплексного проекта к общей стоимости комплексного проекта</t>
  </si>
  <si>
    <t>Соотношение размера субсидии, запрашиваемой на реализацию комплексного проекта, и размера заемных и (или) собственных средств, планируемых к привлечению для реализации комплексного проекта</t>
  </si>
  <si>
    <t>План-график финансового обеспечения комплексного проекта</t>
  </si>
  <si>
    <t xml:space="preserve">Расходы на создание продукции и организацию ее серийного производства, в том числе:						</t>
  </si>
  <si>
    <r>
      <t xml:space="preserve">2.1 Общий бюджет комплексного проекта. Источники финансирования
</t>
    </r>
    <r>
      <rPr>
        <b/>
        <i/>
        <sz val="9"/>
        <color theme="0" tint="-0.34998626667073579"/>
        <rFont val="Arial"/>
        <family val="2"/>
      </rPr>
      <t>Указываются затраты на реализацию комплексного проекта в период с даты его начала до даты завершения в полном объеме в соответствии с источниками финансирования. 
Стоимость комплексного проекта рассчитывается только из объемов затрат в рамках срока реализации проекта из средств субсидии и внебюджетных источников. Аналогично, осуществляется расчет соотношения размера субсидии и собственных и(или) заемных средств. Согласно п. 5 Правил срок реализации комплексного проекта должен составлять не более 7 лет.
В таблицах 2.2-2.4 приводится расшифровка общих объемов затрат по статьям согласно пунктам 8 и 10 Правил. Соответственно, суммарные значения этих таблиц должны соответствовать значениям в табл. 2.1</t>
    </r>
  </si>
  <si>
    <t>Дата начала комплексного проекта (инициативного создания продукции и подготовки ее серийного выпуска)</t>
  </si>
  <si>
    <t>Расходы на создание продукции и организацию ее серийного производства, в том числе:</t>
  </si>
  <si>
    <r>
      <t xml:space="preserve">4. Общие объемы производства и продаж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9"/>
        <color theme="0" tint="-0.34998626667073579"/>
        <rFont val="Arial"/>
        <family val="2"/>
        <charset val="204"/>
      </rPr>
      <t xml:space="preserve">Согласно п. 4 Правил объем производства и реализации продукции должен составлять: в случае создания электронных компонентов - не менее 0,5 размера субсидии; в случае создания модулей на основе электронных компонентов - не менее размера субсидии </t>
    </r>
  </si>
  <si>
    <t xml:space="preserve">В том числе по годам реализации комплексного проекта </t>
  </si>
  <si>
    <t>В период с 01.01.2024 по 30.09.2024</t>
  </si>
  <si>
    <t>В период с 01.10.2024 по 31.12.2024</t>
  </si>
  <si>
    <t>В период с 01.01.2025 по 30.09.2025</t>
  </si>
  <si>
    <t>В период с 01.10.2025 по 31.12.2025</t>
  </si>
  <si>
    <t>В период с 01.01.2026 по 30.09.2026</t>
  </si>
  <si>
    <t>В период с 01.10.2026 по 31.12.2026</t>
  </si>
  <si>
    <t>В период с 01.01.2027 по 30.09.2027</t>
  </si>
  <si>
    <t>В период с 01.10.2027 по 31.12.2027</t>
  </si>
  <si>
    <t>В период с 01.01.2028 по 30.09.2028</t>
  </si>
  <si>
    <t>Проверка совпадения суммы</t>
  </si>
  <si>
    <t>накладные расходы в размере не более 150 процентов суммы расходов на оплату труда работников, непосредственно занятых реализацией комплексного проекта, в том числе:</t>
  </si>
  <si>
    <t>расходы на оплату труда работников, входящих в состав административно-управленческого персонала организации - получателя субсидии, непосредственно связанных с планово-хозяйственной деятельностью организации - получателя субсидии, а также расходы на обязательное пенсионное страхование, обязательное социальное страхование на случай временной нетрудоспособности и в связи с материнством, обязательное медицинское страхование, обязательное социальное страхование от несчастных случаев на производстве и профессиональных заболеваний, начисленные на указанные суммы расходов на оплату труда</t>
  </si>
  <si>
    <t>расходы на аренду имущества (зданий, строений и сооружений, движимого имущества), а также расходы по оплате услуг по его содержанию (обслуживанию) и коммунальных услуг</t>
  </si>
  <si>
    <t>расходы на оснащение и обслуживание вновь создаваемых и (или) модернизируемых в рамках реализации комплексного проекта высокотехнологичных рабочих мест, необходимых для создания научно-технического задела, в размере не более 70 процентов размера субсидии в отчетном периоде</t>
  </si>
  <si>
    <t>расходы по договорам на выполнение научно-исследовательских, опытно-конструкторских и технологических работ в размере не более 50 процентов общей стоимости комплексного проекта</t>
  </si>
  <si>
    <t>расходы на изготовление фотошаблонов и технологической оснастки в российских и (или) иностранных организациях, а также на монтаж, наладку и иные мероприятия по их подготовке в целях организации серийного выпуска продукции</t>
  </si>
  <si>
    <t>расходы на аренду (финансовую аренду (лизинг) российского и (или) импортного технологического оборудования (как нового, так и бывшего в употреблении) в размере, не превышающем 50 процентов общего объема таких затрат организации - получателя субсидии</t>
  </si>
  <si>
    <t>расходы на изготовление опытных образцов, в том числе их тестирование, упаковку, транспортировку и оплату применимых таможенных пошлин и сборов, а также на изготовление макетов, стендов, технологической оснастки, включая расходы на приобретение материалов и покупных комплектующих изделий</t>
  </si>
  <si>
    <t>расходы на изготовление первой партии серийной продукции и ее тестирование, сертификацию и (или) регистрацию, проведение испытаний, а также на упаковку, хранение, транспортировку и оплату применимых таможенных пошлин и сборов в размере не более 50 процентов общего объема таких затрат организации - получателя субсидии</t>
  </si>
  <si>
    <t>1.17</t>
  </si>
  <si>
    <t>командировочные расходы работников, непосредственно занятых реализацией комплексного проекта, в размере не более 2 процентов общей стоимости комплексного проекта</t>
  </si>
  <si>
    <t xml:space="preserve">Итоговое финансовое обеспечение комплексного проекта </t>
  </si>
  <si>
    <t>расходы на аренду (финансовую аренду (лизинг) российского и (или) импортного технологического оборудования (как нового, так и бывшего в употреблении)</t>
  </si>
  <si>
    <t>расходы по договорам на выполнение научно-исследовательских, опытно-конструкторских и технологических работ</t>
  </si>
  <si>
    <t>расходы на изготовление первой партии серийной продукции и ее тестирование, сертификацию и (или) регистрацию, проведение испытаний, а также на упаковку, хранение, транспортировку и оплату применимых таможенных пошлин и сборов</t>
  </si>
  <si>
    <t>1.16.1</t>
  </si>
  <si>
    <t>1.16.2</t>
  </si>
  <si>
    <t>1.16.3</t>
  </si>
  <si>
    <t>1.16.4</t>
  </si>
  <si>
    <t>1.16.5</t>
  </si>
  <si>
    <t>1.18</t>
  </si>
  <si>
    <t>В период с 01.10.2028 по 31.12.2028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</si>
</sst>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(* #,##0.000_);_(* \(#,##0.000\);_(* &quot;-&quot;??_);_(@_)"/>
    <numFmt numFmtId="165" formatCode="0.0"/>
    <numFmt numFmtId="166" formatCode="_(* #,##0_);_(* \(#,##0\);_(* &quot;-&quot;??_);_(@_)"/>
    <numFmt numFmtId="167" formatCode="#,##0.000"/>
    <numFmt numFmtId="168" formatCode="0.0%"/>
    <numFmt numFmtId="169" formatCode="_-* #,##0\ _₽_-;\-* #,##0\ _₽_-;_-* &quot;-&quot;??\ _₽_-;_-@_-"/>
    <numFmt numFmtId="170" formatCode="_-* #,##0.000\ &quot;₽&quot;_-;\-* #,##0.000\ &quot;₽&quot;_-;_-* &quot;-&quot;??\ &quot;₽&quot;_-;_-@_-"/>
  </numFmts>
  <fonts count="2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9"/>
      <name val="Arial"/>
      <family val="2"/>
      <charset val="204"/>
    </font>
    <font>
      <sz val="8"/>
      <name val="Tahoma"/>
      <family val="2"/>
    </font>
    <font>
      <sz val="11"/>
      <color theme="1"/>
      <name val="Calibri"/>
      <family val="2"/>
      <scheme val="minor"/>
    </font>
    <font>
      <b/>
      <i/>
      <sz val="9"/>
      <color theme="0" tint="-0.499984740745262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i/>
      <sz val="9"/>
      <color theme="0" tint="-0.34998626667073579"/>
      <name val="Arial"/>
      <family val="2"/>
    </font>
    <font>
      <b/>
      <i/>
      <sz val="9"/>
      <color theme="1" tint="0.499984740745262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Arial"/>
      <family val="2"/>
      <charset val="204"/>
    </font>
    <font>
      <i/>
      <sz val="11"/>
      <color theme="0" tint="-0.249977111117893"/>
      <name val="Times New Roman"/>
      <family val="1"/>
    </font>
    <font>
      <b/>
      <i/>
      <sz val="9"/>
      <color theme="0" tint="-0.34998626667073579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/>
      <diagonal/>
    </border>
    <border>
      <left/>
      <right style="thick">
        <color theme="0" tint="-0.24994659260841701"/>
      </right>
      <top/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1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37" fontId="8" fillId="4" borderId="3" applyBorder="0">
      <alignment horizontal="left" vertical="center" indent="2"/>
    </xf>
    <xf numFmtId="0" fontId="9" fillId="0" borderId="0"/>
    <xf numFmtId="0" fontId="11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278">
    <xf numFmtId="0" fontId="0" fillId="0" borderId="0" xfId="0"/>
    <xf numFmtId="164" fontId="3" fillId="2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right" vertical="center"/>
      <protection locked="0"/>
    </xf>
    <xf numFmtId="0" fontId="3" fillId="0" borderId="0" xfId="0" applyFont="1"/>
    <xf numFmtId="0" fontId="3" fillId="2" borderId="0" xfId="0" applyFont="1" applyFill="1" applyAlignment="1">
      <alignment horizontal="center" vertical="center"/>
    </xf>
    <xf numFmtId="0" fontId="3" fillId="2" borderId="0" xfId="0" applyFont="1" applyFill="1"/>
    <xf numFmtId="0" fontId="2" fillId="2" borderId="0" xfId="0" applyFont="1" applyFill="1" applyAlignment="1">
      <alignment vertical="center"/>
    </xf>
    <xf numFmtId="0" fontId="5" fillId="2" borderId="0" xfId="1" applyFont="1" applyFill="1" applyAlignment="1">
      <alignment horizontal="center" vertical="center"/>
    </xf>
    <xf numFmtId="166" fontId="3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6" fontId="4" fillId="2" borderId="0" xfId="0" applyNumberFormat="1" applyFont="1" applyFill="1" applyAlignment="1">
      <alignment horizontal="center" vertical="center"/>
    </xf>
    <xf numFmtId="0" fontId="4" fillId="2" borderId="0" xfId="1" applyFont="1" applyFill="1" applyAlignment="1">
      <alignment horizontal="right" vertical="center" wrapText="1"/>
    </xf>
    <xf numFmtId="0" fontId="5" fillId="2" borderId="0" xfId="1" applyFont="1" applyFill="1" applyAlignment="1">
      <alignment horizontal="center" vertical="center" wrapText="1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164" fontId="3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49" fontId="3" fillId="2" borderId="0" xfId="0" applyNumberFormat="1" applyFont="1" applyFill="1" applyAlignment="1" applyProtection="1">
      <alignment horizontal="right" vertical="center"/>
      <protection locked="0"/>
    </xf>
    <xf numFmtId="49" fontId="3" fillId="2" borderId="0" xfId="0" applyNumberFormat="1" applyFont="1" applyFill="1" applyAlignment="1">
      <alignment horizontal="center" vertical="center"/>
    </xf>
    <xf numFmtId="167" fontId="5" fillId="2" borderId="0" xfId="1" applyNumberFormat="1" applyFont="1" applyFill="1" applyAlignment="1">
      <alignment horizontal="center" vertical="center" wrapText="1"/>
    </xf>
    <xf numFmtId="167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right"/>
    </xf>
    <xf numFmtId="0" fontId="4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166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vertical="center"/>
    </xf>
    <xf numFmtId="167" fontId="3" fillId="2" borderId="0" xfId="0" applyNumberFormat="1" applyFont="1" applyFill="1" applyAlignment="1" applyProtection="1">
      <alignment horizontal="center" vertical="center"/>
      <protection locked="0"/>
    </xf>
    <xf numFmtId="49" fontId="4" fillId="2" borderId="0" xfId="1" applyNumberFormat="1" applyFont="1" applyFill="1" applyAlignment="1" applyProtection="1">
      <alignment horizontal="left" indent="1"/>
      <protection locked="0"/>
    </xf>
    <xf numFmtId="10" fontId="2" fillId="2" borderId="0" xfId="0" applyNumberFormat="1" applyFont="1" applyFill="1" applyAlignment="1" applyProtection="1">
      <alignment horizontal="left" vertical="center" indent="4"/>
      <protection locked="0"/>
    </xf>
    <xf numFmtId="168" fontId="3" fillId="2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left" vertical="center" indent="3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2" borderId="13" xfId="0" applyFont="1" applyFill="1" applyBorder="1"/>
    <xf numFmtId="0" fontId="3" fillId="2" borderId="14" xfId="0" applyFont="1" applyFill="1" applyBorder="1"/>
    <xf numFmtId="0" fontId="3" fillId="2" borderId="13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5" fillId="2" borderId="16" xfId="0" applyFont="1" applyFill="1" applyBorder="1" applyAlignment="1" applyProtection="1">
      <alignment horizontal="left" indent="3"/>
      <protection locked="0"/>
    </xf>
    <xf numFmtId="0" fontId="5" fillId="2" borderId="16" xfId="1" applyFont="1" applyFill="1" applyBorder="1" applyAlignment="1" applyProtection="1">
      <alignment horizontal="center"/>
      <protection locked="0"/>
    </xf>
    <xf numFmtId="166" fontId="3" fillId="2" borderId="16" xfId="0" applyNumberFormat="1" applyFont="1" applyFill="1" applyBorder="1" applyAlignment="1" applyProtection="1">
      <alignment vertical="center"/>
      <protection locked="0"/>
    </xf>
    <xf numFmtId="165" fontId="3" fillId="2" borderId="16" xfId="0" applyNumberFormat="1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0" xfId="0" applyFont="1" applyFill="1" applyBorder="1"/>
    <xf numFmtId="0" fontId="2" fillId="2" borderId="20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49" fontId="3" fillId="2" borderId="20" xfId="0" applyNumberFormat="1" applyFont="1" applyFill="1" applyBorder="1" applyAlignment="1">
      <alignment horizontal="center" vertical="center"/>
    </xf>
    <xf numFmtId="49" fontId="3" fillId="2" borderId="21" xfId="0" applyNumberFormat="1" applyFont="1" applyFill="1" applyBorder="1" applyAlignment="1">
      <alignment horizontal="center" vertical="center"/>
    </xf>
    <xf numFmtId="49" fontId="5" fillId="2" borderId="22" xfId="0" applyNumberFormat="1" applyFont="1" applyFill="1" applyBorder="1" applyAlignment="1">
      <alignment horizontal="center" vertical="center"/>
    </xf>
    <xf numFmtId="49" fontId="3" fillId="2" borderId="22" xfId="0" applyNumberFormat="1" applyFont="1" applyFill="1" applyBorder="1" applyAlignment="1">
      <alignment horizontal="center" vertical="center"/>
    </xf>
    <xf numFmtId="166" fontId="3" fillId="2" borderId="22" xfId="0" applyNumberFormat="1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4" fillId="2" borderId="0" xfId="3" applyFont="1" applyFill="1" applyAlignment="1">
      <alignment horizontal="left" vertical="center" wrapText="1"/>
    </xf>
    <xf numFmtId="166" fontId="3" fillId="0" borderId="0" xfId="0" applyNumberFormat="1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3" applyFont="1" applyFill="1" applyAlignment="1">
      <alignment horizontal="left" vertical="center"/>
    </xf>
    <xf numFmtId="16" fontId="2" fillId="2" borderId="0" xfId="0" applyNumberFormat="1" applyFont="1" applyFill="1" applyAlignment="1">
      <alignment vertical="center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1" xfId="1" applyNumberFormat="1" applyFont="1" applyFill="1" applyBorder="1" applyAlignment="1" applyProtection="1">
      <alignment horizontal="center" vertical="center"/>
      <protection locked="0"/>
    </xf>
    <xf numFmtId="165" fontId="2" fillId="3" borderId="23" xfId="0" applyNumberFormat="1" applyFont="1" applyFill="1" applyBorder="1" applyAlignment="1">
      <alignment horizontal="center" vertical="center" wrapText="1"/>
    </xf>
    <xf numFmtId="14" fontId="2" fillId="3" borderId="23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4" fillId="3" borderId="23" xfId="1" applyFont="1" applyFill="1" applyBorder="1" applyAlignment="1">
      <alignment horizontal="center" vertical="center" wrapText="1"/>
    </xf>
    <xf numFmtId="0" fontId="5" fillId="3" borderId="23" xfId="1" applyFont="1" applyFill="1" applyBorder="1" applyAlignment="1">
      <alignment horizontal="center" vertical="center" wrapText="1"/>
    </xf>
    <xf numFmtId="49" fontId="5" fillId="3" borderId="23" xfId="1" applyNumberFormat="1" applyFont="1" applyFill="1" applyBorder="1" applyAlignment="1">
      <alignment horizontal="center" vertical="center" wrapText="1"/>
    </xf>
    <xf numFmtId="49" fontId="4" fillId="3" borderId="23" xfId="1" applyNumberFormat="1" applyFont="1" applyFill="1" applyBorder="1" applyAlignment="1">
      <alignment horizontal="center" vertical="center" wrapText="1"/>
    </xf>
    <xf numFmtId="166" fontId="3" fillId="2" borderId="23" xfId="0" applyNumberFormat="1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49" fontId="5" fillId="3" borderId="23" xfId="1" applyNumberFormat="1" applyFont="1" applyFill="1" applyBorder="1" applyAlignment="1">
      <alignment vertical="center"/>
    </xf>
    <xf numFmtId="0" fontId="5" fillId="3" borderId="23" xfId="1" applyFont="1" applyFill="1" applyBorder="1" applyAlignment="1" applyProtection="1">
      <alignment horizontal="center"/>
      <protection locked="0"/>
    </xf>
    <xf numFmtId="166" fontId="3" fillId="0" borderId="0" xfId="0" applyNumberFormat="1" applyFont="1" applyAlignment="1">
      <alignment horizontal="center" vertical="center"/>
    </xf>
    <xf numFmtId="14" fontId="2" fillId="2" borderId="0" xfId="0" applyNumberFormat="1" applyFont="1" applyFill="1" applyAlignment="1">
      <alignment horizontal="left" vertical="center"/>
    </xf>
    <xf numFmtId="14" fontId="2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2" fillId="3" borderId="23" xfId="0" applyFont="1" applyFill="1" applyBorder="1" applyAlignment="1" applyProtection="1">
      <alignment horizontal="center" vertical="center" wrapText="1"/>
      <protection hidden="1"/>
    </xf>
    <xf numFmtId="165" fontId="2" fillId="3" borderId="23" xfId="0" applyNumberFormat="1" applyFont="1" applyFill="1" applyBorder="1" applyAlignment="1" applyProtection="1">
      <alignment horizontal="center" vertical="center" wrapText="1"/>
      <protection hidden="1"/>
    </xf>
    <xf numFmtId="14" fontId="2" fillId="3" borderId="23" xfId="0" applyNumberFormat="1" applyFont="1" applyFill="1" applyBorder="1" applyAlignment="1" applyProtection="1">
      <alignment horizontal="center" vertical="center" wrapText="1"/>
      <protection hidden="1"/>
    </xf>
    <xf numFmtId="0" fontId="2" fillId="3" borderId="23" xfId="0" applyFont="1" applyFill="1" applyBorder="1" applyAlignment="1" applyProtection="1">
      <alignment horizontal="center" vertical="top" wrapText="1"/>
      <protection hidden="1"/>
    </xf>
    <xf numFmtId="0" fontId="4" fillId="3" borderId="23" xfId="1" applyFont="1" applyFill="1" applyBorder="1" applyAlignment="1" applyProtection="1">
      <alignment horizontal="center" vertical="center" wrapText="1"/>
      <protection hidden="1"/>
    </xf>
    <xf numFmtId="49" fontId="5" fillId="3" borderId="23" xfId="1" applyNumberFormat="1" applyFont="1" applyFill="1" applyBorder="1" applyAlignment="1" applyProtection="1">
      <alignment horizontal="center" vertical="center" wrapText="1"/>
      <protection hidden="1"/>
    </xf>
    <xf numFmtId="0" fontId="5" fillId="3" borderId="23" xfId="1" applyFont="1" applyFill="1" applyBorder="1" applyAlignment="1" applyProtection="1">
      <alignment horizontal="center" vertical="center" wrapText="1"/>
      <protection hidden="1"/>
    </xf>
    <xf numFmtId="0" fontId="3" fillId="3" borderId="23" xfId="0" applyFont="1" applyFill="1" applyBorder="1" applyAlignment="1" applyProtection="1">
      <alignment horizontal="center" vertical="center"/>
      <protection hidden="1"/>
    </xf>
    <xf numFmtId="49" fontId="5" fillId="3" borderId="23" xfId="1" applyNumberFormat="1" applyFont="1" applyFill="1" applyBorder="1" applyAlignment="1" applyProtection="1">
      <alignment horizontal="left" vertical="center"/>
      <protection hidden="1"/>
    </xf>
    <xf numFmtId="49" fontId="5" fillId="3" borderId="23" xfId="1" applyNumberFormat="1" applyFont="1" applyFill="1" applyBorder="1" applyAlignment="1" applyProtection="1">
      <alignment vertical="center" wrapText="1"/>
      <protection hidden="1"/>
    </xf>
    <xf numFmtId="49" fontId="5" fillId="3" borderId="23" xfId="1" applyNumberFormat="1" applyFont="1" applyFill="1" applyBorder="1" applyAlignment="1" applyProtection="1">
      <alignment vertical="center"/>
      <protection hidden="1"/>
    </xf>
    <xf numFmtId="0" fontId="5" fillId="3" borderId="23" xfId="1" applyFont="1" applyFill="1" applyBorder="1" applyAlignment="1" applyProtection="1">
      <alignment horizontal="center"/>
      <protection hidden="1"/>
    </xf>
    <xf numFmtId="0" fontId="2" fillId="3" borderId="4" xfId="0" applyFont="1" applyFill="1" applyBorder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horizontal="center" vertical="center" wrapText="1"/>
      <protection hidden="1"/>
    </xf>
    <xf numFmtId="49" fontId="4" fillId="3" borderId="4" xfId="1" applyNumberFormat="1" applyFont="1" applyFill="1" applyBorder="1" applyAlignment="1" applyProtection="1">
      <alignment horizontal="center" vertical="center" wrapText="1"/>
      <protection hidden="1"/>
    </xf>
    <xf numFmtId="49" fontId="2" fillId="3" borderId="4" xfId="0" applyNumberFormat="1" applyFont="1" applyFill="1" applyBorder="1" applyAlignment="1" applyProtection="1">
      <alignment horizontal="center" vertical="center" wrapText="1"/>
      <protection hidden="1"/>
    </xf>
    <xf numFmtId="0" fontId="3" fillId="3" borderId="4" xfId="0" applyFont="1" applyFill="1" applyBorder="1" applyAlignment="1" applyProtection="1">
      <alignment horizontal="center" vertical="center"/>
      <protection hidden="1"/>
    </xf>
    <xf numFmtId="167" fontId="4" fillId="3" borderId="7" xfId="0" applyNumberFormat="1" applyFont="1" applyFill="1" applyBorder="1" applyAlignment="1" applyProtection="1">
      <alignment horizontal="left" vertical="center"/>
      <protection hidden="1"/>
    </xf>
    <xf numFmtId="167" fontId="5" fillId="3" borderId="7" xfId="0" applyNumberFormat="1" applyFont="1" applyFill="1" applyBorder="1" applyAlignment="1" applyProtection="1">
      <alignment horizontal="center" vertical="center"/>
      <protection hidden="1"/>
    </xf>
    <xf numFmtId="167" fontId="5" fillId="3" borderId="6" xfId="0" applyNumberFormat="1" applyFont="1" applyFill="1" applyBorder="1" applyAlignment="1" applyProtection="1">
      <alignment horizontal="center" vertical="center"/>
      <protection hidden="1"/>
    </xf>
    <xf numFmtId="49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4" fillId="2" borderId="0" xfId="1" applyFont="1" applyFill="1" applyAlignment="1" applyProtection="1">
      <alignment horizontal="left" vertical="center"/>
      <protection locked="0"/>
    </xf>
    <xf numFmtId="0" fontId="5" fillId="2" borderId="0" xfId="1" applyFont="1" applyFill="1" applyAlignment="1" applyProtection="1">
      <alignment horizontal="left" vertical="center" wrapText="1" indent="3"/>
      <protection locked="0"/>
    </xf>
    <xf numFmtId="0" fontId="5" fillId="2" borderId="0" xfId="1" applyFont="1" applyFill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165" fontId="2" fillId="3" borderId="23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23" xfId="1" applyFont="1" applyFill="1" applyBorder="1" applyAlignment="1" applyProtection="1">
      <alignment horizontal="center" vertical="center" wrapText="1"/>
      <protection locked="0"/>
    </xf>
    <xf numFmtId="0" fontId="5" fillId="3" borderId="23" xfId="1" applyFont="1" applyFill="1" applyBorder="1" applyAlignment="1" applyProtection="1">
      <alignment horizontal="center" vertical="center" wrapText="1"/>
      <protection locked="0"/>
    </xf>
    <xf numFmtId="0" fontId="5" fillId="2" borderId="0" xfId="1" applyFont="1" applyFill="1" applyAlignment="1" applyProtection="1">
      <alignment horizontal="center" vertical="center"/>
      <protection locked="0"/>
    </xf>
    <xf numFmtId="166" fontId="3" fillId="2" borderId="0" xfId="0" applyNumberFormat="1" applyFont="1" applyFill="1" applyAlignment="1" applyProtection="1">
      <alignment horizontal="center" vertical="center"/>
      <protection locked="0"/>
    </xf>
    <xf numFmtId="49" fontId="3" fillId="3" borderId="23" xfId="0" applyNumberFormat="1" applyFont="1" applyFill="1" applyBorder="1" applyAlignment="1" applyProtection="1">
      <alignment horizontal="left" vertical="center" wrapText="1"/>
      <protection hidden="1"/>
    </xf>
    <xf numFmtId="49" fontId="5" fillId="7" borderId="23" xfId="0" applyNumberFormat="1" applyFont="1" applyFill="1" applyBorder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/>
    </xf>
    <xf numFmtId="4" fontId="5" fillId="2" borderId="0" xfId="1" applyNumberFormat="1" applyFont="1" applyFill="1" applyAlignment="1" applyProtection="1">
      <alignment horizontal="center" vertical="center" wrapText="1"/>
      <protection locked="0"/>
    </xf>
    <xf numFmtId="4" fontId="3" fillId="0" borderId="0" xfId="0" applyNumberFormat="1" applyFont="1" applyAlignment="1" applyProtection="1">
      <alignment horizontal="center" vertical="center" wrapText="1"/>
      <protection locked="0"/>
    </xf>
    <xf numFmtId="4" fontId="2" fillId="3" borderId="23" xfId="0" applyNumberFormat="1" applyFont="1" applyFill="1" applyBorder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center" vertical="center"/>
      <protection locked="0"/>
    </xf>
    <xf numFmtId="0" fontId="14" fillId="2" borderId="20" xfId="0" applyFont="1" applyFill="1" applyBorder="1" applyAlignment="1">
      <alignment horizontal="center" vertical="center" wrapText="1"/>
    </xf>
    <xf numFmtId="0" fontId="12" fillId="3" borderId="23" xfId="1" applyFont="1" applyFill="1" applyBorder="1" applyAlignment="1">
      <alignment horizontal="center" vertical="center" wrapText="1"/>
    </xf>
    <xf numFmtId="0" fontId="14" fillId="0" borderId="0" xfId="0" applyFont="1"/>
    <xf numFmtId="43" fontId="3" fillId="2" borderId="14" xfId="0" applyNumberFormat="1" applyFont="1" applyFill="1" applyBorder="1" applyAlignment="1">
      <alignment vertical="center"/>
    </xf>
    <xf numFmtId="3" fontId="3" fillId="2" borderId="23" xfId="0" applyNumberFormat="1" applyFont="1" applyFill="1" applyBorder="1" applyAlignment="1" applyProtection="1">
      <alignment horizontal="center" vertical="center" wrapText="1"/>
      <protection locked="0"/>
    </xf>
    <xf numFmtId="3" fontId="5" fillId="2" borderId="23" xfId="1" applyNumberFormat="1" applyFont="1" applyFill="1" applyBorder="1" applyAlignment="1" applyProtection="1">
      <alignment horizontal="center" vertical="center" wrapText="1"/>
      <protection locked="0"/>
    </xf>
    <xf numFmtId="3" fontId="5" fillId="6" borderId="23" xfId="1" applyNumberFormat="1" applyFont="1" applyFill="1" applyBorder="1" applyAlignment="1" applyProtection="1">
      <alignment horizontal="center" vertical="center" wrapText="1"/>
      <protection locked="0"/>
    </xf>
    <xf numFmtId="3" fontId="5" fillId="0" borderId="23" xfId="8" applyNumberFormat="1" applyFont="1" applyFill="1" applyBorder="1" applyAlignment="1" applyProtection="1">
      <alignment horizontal="center" vertical="center" wrapText="1"/>
      <protection locked="0"/>
    </xf>
    <xf numFmtId="3" fontId="3" fillId="0" borderId="23" xfId="8" applyNumberFormat="1" applyFont="1" applyBorder="1" applyProtection="1">
      <protection locked="0"/>
    </xf>
    <xf numFmtId="3" fontId="5" fillId="3" borderId="23" xfId="1" applyNumberFormat="1" applyFont="1" applyFill="1" applyBorder="1" applyAlignment="1" applyProtection="1">
      <alignment horizontal="center" vertical="center" wrapText="1"/>
      <protection locked="0"/>
    </xf>
    <xf numFmtId="3" fontId="15" fillId="6" borderId="23" xfId="1" applyNumberFormat="1" applyFont="1" applyFill="1" applyBorder="1" applyAlignment="1" applyProtection="1">
      <alignment horizontal="center" vertical="center" wrapText="1"/>
      <protection locked="0"/>
    </xf>
    <xf numFmtId="3" fontId="3" fillId="6" borderId="23" xfId="8" applyNumberFormat="1" applyFont="1" applyFill="1" applyBorder="1" applyAlignment="1" applyProtection="1">
      <alignment horizontal="center" vertical="center"/>
      <protection hidden="1"/>
    </xf>
    <xf numFmtId="166" fontId="14" fillId="2" borderId="0" xfId="0" applyNumberFormat="1" applyFont="1" applyFill="1" applyAlignment="1">
      <alignment horizontal="center" vertical="center"/>
    </xf>
    <xf numFmtId="0" fontId="18" fillId="0" borderId="0" xfId="0" applyFont="1"/>
    <xf numFmtId="0" fontId="20" fillId="3" borderId="23" xfId="0" applyFont="1" applyFill="1" applyBorder="1" applyAlignment="1">
      <alignment vertical="center"/>
    </xf>
    <xf numFmtId="0" fontId="22" fillId="0" borderId="0" xfId="0" applyFont="1"/>
    <xf numFmtId="0" fontId="20" fillId="3" borderId="23" xfId="0" applyFont="1" applyFill="1" applyBorder="1" applyAlignment="1">
      <alignment horizontal="center"/>
    </xf>
    <xf numFmtId="0" fontId="22" fillId="3" borderId="23" xfId="0" applyFont="1" applyFill="1" applyBorder="1" applyAlignment="1">
      <alignment vertical="center" wrapText="1"/>
    </xf>
    <xf numFmtId="0" fontId="22" fillId="3" borderId="23" xfId="0" applyFont="1" applyFill="1" applyBorder="1" applyAlignment="1">
      <alignment horizontal="center" vertical="center" wrapText="1"/>
    </xf>
    <xf numFmtId="0" fontId="18" fillId="3" borderId="23" xfId="0" applyFont="1" applyFill="1" applyBorder="1" applyAlignment="1">
      <alignment wrapText="1"/>
    </xf>
    <xf numFmtId="0" fontId="20" fillId="3" borderId="23" xfId="0" applyFont="1" applyFill="1" applyBorder="1" applyAlignment="1">
      <alignment horizontal="center" vertical="center"/>
    </xf>
    <xf numFmtId="0" fontId="20" fillId="3" borderId="23" xfId="0" applyFont="1" applyFill="1" applyBorder="1" applyAlignment="1">
      <alignment horizontal="center" vertical="center" wrapText="1"/>
    </xf>
    <xf numFmtId="43" fontId="18" fillId="3" borderId="23" xfId="8" applyFont="1" applyFill="1" applyBorder="1"/>
    <xf numFmtId="0" fontId="18" fillId="3" borderId="23" xfId="0" applyFont="1" applyFill="1" applyBorder="1"/>
    <xf numFmtId="9" fontId="18" fillId="3" borderId="23" xfId="0" applyNumberFormat="1" applyFont="1" applyFill="1" applyBorder="1"/>
    <xf numFmtId="44" fontId="23" fillId="8" borderId="23" xfId="9" applyFont="1" applyFill="1" applyBorder="1" applyAlignment="1" applyProtection="1">
      <alignment horizontal="right" vertical="center" wrapText="1"/>
      <protection locked="0"/>
    </xf>
    <xf numFmtId="44" fontId="23" fillId="8" borderId="25" xfId="9" applyFont="1" applyFill="1" applyBorder="1" applyAlignment="1" applyProtection="1">
      <alignment horizontal="right" vertical="center" wrapText="1"/>
      <protection locked="0"/>
    </xf>
    <xf numFmtId="44" fontId="23" fillId="8" borderId="28" xfId="9" applyFont="1" applyFill="1" applyBorder="1" applyAlignment="1" applyProtection="1">
      <alignment horizontal="right" vertical="center" wrapText="1"/>
      <protection locked="0"/>
    </xf>
    <xf numFmtId="44" fontId="23" fillId="8" borderId="26" xfId="9" applyFont="1" applyFill="1" applyBorder="1" applyAlignment="1" applyProtection="1">
      <alignment horizontal="right" vertical="center" wrapText="1"/>
      <protection locked="0"/>
    </xf>
    <xf numFmtId="44" fontId="23" fillId="8" borderId="28" xfId="9" applyFont="1" applyFill="1" applyBorder="1" applyAlignment="1" applyProtection="1">
      <alignment horizontal="right" vertical="center"/>
      <protection locked="0"/>
    </xf>
    <xf numFmtId="0" fontId="24" fillId="0" borderId="0" xfId="0" applyFont="1" applyAlignment="1">
      <alignment horizontal="center"/>
    </xf>
    <xf numFmtId="49" fontId="12" fillId="3" borderId="23" xfId="1" applyNumberFormat="1" applyFont="1" applyFill="1" applyBorder="1" applyAlignment="1">
      <alignment horizontal="center" vertical="center" wrapText="1"/>
    </xf>
    <xf numFmtId="44" fontId="5" fillId="5" borderId="23" xfId="9" applyFont="1" applyFill="1" applyBorder="1" applyAlignment="1" applyProtection="1">
      <alignment horizontal="right" vertical="center" wrapText="1"/>
      <protection hidden="1"/>
    </xf>
    <xf numFmtId="44" fontId="5" fillId="2" borderId="23" xfId="9" applyFont="1" applyFill="1" applyBorder="1" applyAlignment="1" applyProtection="1">
      <alignment horizontal="right" vertical="center" wrapText="1"/>
      <protection locked="0"/>
    </xf>
    <xf numFmtId="44" fontId="12" fillId="5" borderId="23" xfId="9" applyFont="1" applyFill="1" applyBorder="1" applyAlignment="1" applyProtection="1">
      <alignment horizontal="right" vertical="center" wrapText="1"/>
      <protection hidden="1"/>
    </xf>
    <xf numFmtId="44" fontId="5" fillId="5" borderId="23" xfId="9" applyFont="1" applyFill="1" applyBorder="1" applyAlignment="1" applyProtection="1">
      <alignment horizontal="right" vertical="center" wrapText="1"/>
      <protection locked="0"/>
    </xf>
    <xf numFmtId="44" fontId="5" fillId="0" borderId="23" xfId="9" applyFont="1" applyFill="1" applyBorder="1" applyAlignment="1" applyProtection="1">
      <alignment horizontal="right" vertical="center" wrapText="1"/>
      <protection locked="0"/>
    </xf>
    <xf numFmtId="9" fontId="5" fillId="5" borderId="23" xfId="2" applyFont="1" applyFill="1" applyBorder="1" applyAlignment="1" applyProtection="1">
      <alignment horizontal="right" vertical="center" wrapText="1"/>
      <protection hidden="1"/>
    </xf>
    <xf numFmtId="9" fontId="12" fillId="5" borderId="23" xfId="2" applyFont="1" applyFill="1" applyBorder="1" applyAlignment="1" applyProtection="1">
      <alignment horizontal="right" vertical="center" wrapText="1"/>
      <protection hidden="1"/>
    </xf>
    <xf numFmtId="3" fontId="4" fillId="3" borderId="23" xfId="1" applyNumberFormat="1" applyFont="1" applyFill="1" applyBorder="1" applyAlignment="1" applyProtection="1">
      <alignment horizontal="center" vertical="center" wrapText="1"/>
      <protection locked="0"/>
    </xf>
    <xf numFmtId="44" fontId="5" fillId="6" borderId="23" xfId="9" applyFont="1" applyFill="1" applyBorder="1" applyAlignment="1" applyProtection="1">
      <alignment horizontal="center" vertical="center" wrapText="1"/>
      <protection hidden="1"/>
    </xf>
    <xf numFmtId="43" fontId="3" fillId="2" borderId="23" xfId="8" applyFont="1" applyFill="1" applyBorder="1" applyAlignment="1" applyProtection="1">
      <alignment horizontal="center" vertical="center" wrapText="1"/>
      <protection locked="0"/>
    </xf>
    <xf numFmtId="169" fontId="3" fillId="2" borderId="23" xfId="8" applyNumberFormat="1" applyFont="1" applyFill="1" applyBorder="1" applyAlignment="1" applyProtection="1">
      <alignment horizontal="center" vertical="center" wrapText="1"/>
      <protection locked="0"/>
    </xf>
    <xf numFmtId="44" fontId="3" fillId="6" borderId="23" xfId="9" applyFont="1" applyFill="1" applyBorder="1" applyAlignment="1" applyProtection="1">
      <alignment horizontal="center" vertical="center"/>
      <protection hidden="1"/>
    </xf>
    <xf numFmtId="44" fontId="3" fillId="6" borderId="23" xfId="9" quotePrefix="1" applyFont="1" applyFill="1" applyBorder="1" applyAlignment="1" applyProtection="1">
      <alignment horizontal="center" vertical="center"/>
      <protection hidden="1"/>
    </xf>
    <xf numFmtId="4" fontId="3" fillId="6" borderId="4" xfId="0" applyNumberFormat="1" applyFont="1" applyFill="1" applyBorder="1" applyAlignment="1" applyProtection="1">
      <alignment horizontal="center" vertical="center"/>
      <protection hidden="1"/>
    </xf>
    <xf numFmtId="169" fontId="18" fillId="3" borderId="23" xfId="8" applyNumberFormat="1" applyFont="1" applyFill="1" applyBorder="1"/>
    <xf numFmtId="0" fontId="5" fillId="3" borderId="23" xfId="1" applyFont="1" applyFill="1" applyBorder="1" applyAlignment="1">
      <alignment vertical="center" wrapText="1"/>
    </xf>
    <xf numFmtId="44" fontId="5" fillId="5" borderId="25" xfId="9" applyFont="1" applyFill="1" applyBorder="1" applyAlignment="1" applyProtection="1">
      <alignment horizontal="center" vertical="center" wrapText="1"/>
      <protection hidden="1"/>
    </xf>
    <xf numFmtId="44" fontId="5" fillId="2" borderId="25" xfId="9" applyFont="1" applyFill="1" applyBorder="1" applyAlignment="1" applyProtection="1">
      <alignment horizontal="center" vertical="center" wrapText="1"/>
      <protection hidden="1"/>
    </xf>
    <xf numFmtId="44" fontId="5" fillId="2" borderId="23" xfId="9" applyFont="1" applyFill="1" applyBorder="1" applyAlignment="1" applyProtection="1">
      <alignment horizontal="right" vertical="center" wrapText="1"/>
      <protection hidden="1"/>
    </xf>
    <xf numFmtId="43" fontId="5" fillId="6" borderId="23" xfId="8" applyFont="1" applyFill="1" applyBorder="1" applyAlignment="1" applyProtection="1">
      <alignment horizontal="center" vertical="center" wrapText="1"/>
      <protection hidden="1"/>
    </xf>
    <xf numFmtId="0" fontId="21" fillId="0" borderId="0" xfId="0" applyFont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3" borderId="23" xfId="0" applyFont="1" applyFill="1" applyBorder="1" applyAlignment="1">
      <alignment horizontal="center" wrapText="1"/>
    </xf>
    <xf numFmtId="44" fontId="18" fillId="8" borderId="24" xfId="9" applyFont="1" applyFill="1" applyBorder="1" applyAlignment="1">
      <alignment horizontal="center" vertical="center"/>
    </xf>
    <xf numFmtId="44" fontId="18" fillId="8" borderId="3" xfId="9" applyFont="1" applyFill="1" applyBorder="1" applyAlignment="1">
      <alignment horizontal="center" vertical="center"/>
    </xf>
    <xf numFmtId="44" fontId="18" fillId="8" borderId="25" xfId="9" applyFont="1" applyFill="1" applyBorder="1" applyAlignment="1">
      <alignment horizontal="center" vertical="center"/>
    </xf>
    <xf numFmtId="0" fontId="20" fillId="3" borderId="23" xfId="0" applyFont="1" applyFill="1" applyBorder="1" applyAlignment="1">
      <alignment horizontal="center"/>
    </xf>
    <xf numFmtId="0" fontId="20" fillId="3" borderId="23" xfId="0" applyFont="1" applyFill="1" applyBorder="1" applyAlignment="1">
      <alignment horizontal="center" vertical="center"/>
    </xf>
    <xf numFmtId="0" fontId="20" fillId="3" borderId="23" xfId="0" applyFont="1" applyFill="1" applyBorder="1" applyAlignment="1">
      <alignment horizontal="center" vertical="center" wrapText="1"/>
    </xf>
    <xf numFmtId="0" fontId="22" fillId="8" borderId="23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44" fontId="18" fillId="8" borderId="23" xfId="9" applyFont="1" applyFill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5" fillId="3" borderId="23" xfId="1" applyFont="1" applyFill="1" applyBorder="1" applyAlignment="1" applyProtection="1">
      <alignment vertical="center" wrapText="1"/>
      <protection locked="0"/>
    </xf>
    <xf numFmtId="49" fontId="3" fillId="2" borderId="2" xfId="0" applyNumberFormat="1" applyFont="1" applyFill="1" applyBorder="1" applyAlignment="1" applyProtection="1">
      <alignment horizontal="center" vertical="top"/>
      <protection locked="0"/>
    </xf>
    <xf numFmtId="0" fontId="4" fillId="3" borderId="23" xfId="1" applyFont="1" applyFill="1" applyBorder="1" applyAlignment="1">
      <alignment horizontal="center" vertical="center" wrapText="1"/>
    </xf>
    <xf numFmtId="0" fontId="5" fillId="3" borderId="23" xfId="1" applyFont="1" applyFill="1" applyBorder="1" applyAlignment="1">
      <alignment vertical="center" wrapText="1"/>
    </xf>
    <xf numFmtId="0" fontId="5" fillId="3" borderId="23" xfId="1" applyFont="1" applyFill="1" applyBorder="1" applyAlignment="1">
      <alignment horizontal="left" vertical="center" wrapText="1"/>
    </xf>
    <xf numFmtId="0" fontId="5" fillId="3" borderId="24" xfId="1" applyFont="1" applyFill="1" applyBorder="1" applyAlignment="1">
      <alignment vertical="center" wrapText="1"/>
    </xf>
    <xf numFmtId="0" fontId="5" fillId="3" borderId="3" xfId="1" applyFont="1" applyFill="1" applyBorder="1" applyAlignment="1">
      <alignment vertical="center" wrapText="1"/>
    </xf>
    <xf numFmtId="0" fontId="5" fillId="3" borderId="25" xfId="1" applyFont="1" applyFill="1" applyBorder="1" applyAlignment="1">
      <alignment vertical="center" wrapText="1"/>
    </xf>
    <xf numFmtId="0" fontId="5" fillId="3" borderId="23" xfId="1" applyFont="1" applyFill="1" applyBorder="1" applyAlignment="1">
      <alignment horizontal="left" vertical="center" wrapText="1" indent="2"/>
    </xf>
    <xf numFmtId="0" fontId="4" fillId="2" borderId="23" xfId="3" applyFont="1" applyFill="1" applyBorder="1" applyAlignment="1">
      <alignment horizontal="left" vertical="center" wrapText="1"/>
    </xf>
    <xf numFmtId="0" fontId="12" fillId="3" borderId="24" xfId="1" applyFont="1" applyFill="1" applyBorder="1" applyAlignment="1">
      <alignment horizontal="left" vertical="center" wrapText="1"/>
    </xf>
    <xf numFmtId="0" fontId="12" fillId="3" borderId="3" xfId="1" applyFont="1" applyFill="1" applyBorder="1" applyAlignment="1">
      <alignment horizontal="left" vertical="center" wrapText="1"/>
    </xf>
    <xf numFmtId="0" fontId="12" fillId="3" borderId="25" xfId="1" applyFont="1" applyFill="1" applyBorder="1" applyAlignment="1">
      <alignment horizontal="left" vertical="center" wrapText="1"/>
    </xf>
    <xf numFmtId="0" fontId="4" fillId="3" borderId="23" xfId="1" applyFont="1" applyFill="1" applyBorder="1" applyAlignment="1" applyProtection="1">
      <alignment horizontal="center" vertical="center" wrapText="1"/>
      <protection locked="0"/>
    </xf>
    <xf numFmtId="0" fontId="12" fillId="3" borderId="23" xfId="1" applyFont="1" applyFill="1" applyBorder="1" applyAlignment="1">
      <alignment horizontal="right" vertical="center" wrapText="1" indent="2"/>
    </xf>
    <xf numFmtId="0" fontId="5" fillId="3" borderId="23" xfId="1" applyFont="1" applyFill="1" applyBorder="1" applyAlignment="1">
      <alignment horizontal="left" vertical="center" wrapText="1" indent="3"/>
    </xf>
    <xf numFmtId="0" fontId="12" fillId="3" borderId="24" xfId="1" applyFont="1" applyFill="1" applyBorder="1" applyAlignment="1">
      <alignment horizontal="right" vertical="center" wrapText="1"/>
    </xf>
    <xf numFmtId="0" fontId="12" fillId="3" borderId="3" xfId="1" applyFont="1" applyFill="1" applyBorder="1" applyAlignment="1">
      <alignment horizontal="right" vertical="center" wrapText="1"/>
    </xf>
    <xf numFmtId="0" fontId="5" fillId="3" borderId="23" xfId="1" applyFont="1" applyFill="1" applyBorder="1" applyAlignment="1" applyProtection="1">
      <alignment horizontal="left" vertical="center" wrapText="1"/>
      <protection locked="0"/>
    </xf>
    <xf numFmtId="166" fontId="3" fillId="0" borderId="0" xfId="0" applyNumberFormat="1" applyFont="1" applyAlignment="1">
      <alignment horizontal="center" vertical="center" wrapText="1"/>
    </xf>
    <xf numFmtId="49" fontId="3" fillId="2" borderId="0" xfId="0" applyNumberFormat="1" applyFont="1" applyFill="1" applyAlignment="1">
      <alignment horizontal="right" vertical="center"/>
    </xf>
    <xf numFmtId="49" fontId="2" fillId="2" borderId="0" xfId="0" applyNumberFormat="1" applyFont="1" applyFill="1" applyAlignment="1">
      <alignment horizontal="center" vertical="center"/>
    </xf>
    <xf numFmtId="0" fontId="4" fillId="3" borderId="23" xfId="0" applyFont="1" applyFill="1" applyBorder="1" applyAlignment="1">
      <alignment horizontal="right"/>
    </xf>
    <xf numFmtId="0" fontId="3" fillId="5" borderId="23" xfId="0" applyFont="1" applyFill="1" applyBorder="1" applyAlignment="1" applyProtection="1">
      <alignment horizontal="left" vertical="center" wrapText="1"/>
      <protection locked="0"/>
    </xf>
    <xf numFmtId="0" fontId="2" fillId="3" borderId="23" xfId="0" applyFont="1" applyFill="1" applyBorder="1" applyAlignment="1">
      <alignment horizontal="right" wrapText="1"/>
    </xf>
    <xf numFmtId="14" fontId="3" fillId="5" borderId="23" xfId="0" applyNumberFormat="1" applyFont="1" applyFill="1" applyBorder="1" applyAlignment="1" applyProtection="1">
      <alignment horizontal="left"/>
      <protection locked="0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5" borderId="24" xfId="0" applyFont="1" applyFill="1" applyBorder="1" applyAlignment="1" applyProtection="1">
      <alignment horizontal="center" vertical="center" wrapText="1"/>
      <protection locked="0"/>
    </xf>
    <xf numFmtId="0" fontId="3" fillId="5" borderId="3" xfId="0" applyFont="1" applyFill="1" applyBorder="1" applyAlignment="1" applyProtection="1">
      <alignment horizontal="center" vertical="center" wrapText="1"/>
      <protection locked="0"/>
    </xf>
    <xf numFmtId="0" fontId="3" fillId="5" borderId="25" xfId="0" applyFont="1" applyFill="1" applyBorder="1" applyAlignment="1" applyProtection="1">
      <alignment horizontal="center" vertical="center" wrapText="1"/>
      <protection locked="0"/>
    </xf>
    <xf numFmtId="0" fontId="4" fillId="3" borderId="23" xfId="1" applyFont="1" applyFill="1" applyBorder="1" applyAlignment="1">
      <alignment horizontal="left" vertical="center" wrapText="1"/>
    </xf>
    <xf numFmtId="0" fontId="5" fillId="3" borderId="23" xfId="6" applyFont="1" applyFill="1" applyBorder="1" applyAlignment="1" applyProtection="1">
      <alignment horizontal="left" vertical="center" wrapText="1" indent="2"/>
      <protection locked="0"/>
    </xf>
    <xf numFmtId="0" fontId="5" fillId="3" borderId="24" xfId="6" applyFont="1" applyFill="1" applyBorder="1" applyAlignment="1" applyProtection="1">
      <alignment horizontal="left" vertical="center" wrapText="1"/>
      <protection locked="0"/>
    </xf>
    <xf numFmtId="0" fontId="5" fillId="3" borderId="3" xfId="6" applyFont="1" applyFill="1" applyBorder="1" applyAlignment="1" applyProtection="1">
      <alignment horizontal="left" vertical="center" wrapText="1"/>
      <protection locked="0"/>
    </xf>
    <xf numFmtId="0" fontId="5" fillId="3" borderId="25" xfId="6" applyFont="1" applyFill="1" applyBorder="1" applyAlignment="1" applyProtection="1">
      <alignment horizontal="left" vertical="center" wrapText="1"/>
      <protection locked="0"/>
    </xf>
    <xf numFmtId="0" fontId="12" fillId="3" borderId="23" xfId="1" applyFont="1" applyFill="1" applyBorder="1" applyAlignment="1">
      <alignment horizontal="righ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5" fillId="3" borderId="24" xfId="1" applyFont="1" applyFill="1" applyBorder="1" applyAlignment="1">
      <alignment horizontal="left" vertical="center" wrapText="1"/>
    </xf>
    <xf numFmtId="0" fontId="5" fillId="3" borderId="3" xfId="1" applyFont="1" applyFill="1" applyBorder="1" applyAlignment="1">
      <alignment horizontal="left" vertical="center" wrapText="1"/>
    </xf>
    <xf numFmtId="0" fontId="5" fillId="3" borderId="25" xfId="1" applyFont="1" applyFill="1" applyBorder="1" applyAlignment="1">
      <alignment horizontal="left" vertical="center" wrapText="1"/>
    </xf>
    <xf numFmtId="0" fontId="4" fillId="2" borderId="0" xfId="3" applyFont="1" applyFill="1" applyAlignment="1">
      <alignment horizontal="left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168" fontId="13" fillId="6" borderId="23" xfId="2" applyNumberFormat="1" applyFont="1" applyFill="1" applyBorder="1" applyAlignment="1" applyProtection="1">
      <alignment horizontal="left" vertical="center" indent="4"/>
      <protection hidden="1"/>
    </xf>
    <xf numFmtId="14" fontId="2" fillId="2" borderId="0" xfId="0" applyNumberFormat="1" applyFont="1" applyFill="1" applyAlignment="1">
      <alignment horizontal="left" vertical="center"/>
    </xf>
    <xf numFmtId="0" fontId="3" fillId="2" borderId="2" xfId="0" applyFont="1" applyFill="1" applyBorder="1" applyAlignment="1" applyProtection="1">
      <alignment horizontal="center" vertical="top"/>
      <protection locked="0"/>
    </xf>
    <xf numFmtId="0" fontId="4" fillId="3" borderId="23" xfId="1" applyFont="1" applyFill="1" applyBorder="1" applyAlignment="1" applyProtection="1">
      <alignment horizontal="center" vertical="center" wrapText="1"/>
      <protection hidden="1"/>
    </xf>
    <xf numFmtId="170" fontId="3" fillId="6" borderId="24" xfId="9" applyNumberFormat="1" applyFont="1" applyFill="1" applyBorder="1" applyAlignment="1" applyProtection="1">
      <alignment horizontal="left" vertical="center" indent="4"/>
      <protection hidden="1"/>
    </xf>
    <xf numFmtId="170" fontId="3" fillId="6" borderId="3" xfId="9" applyNumberFormat="1" applyFont="1" applyFill="1" applyBorder="1" applyAlignment="1" applyProtection="1">
      <alignment horizontal="left" vertical="center" indent="4"/>
      <protection hidden="1"/>
    </xf>
    <xf numFmtId="170" fontId="3" fillId="6" borderId="25" xfId="9" applyNumberFormat="1" applyFont="1" applyFill="1" applyBorder="1" applyAlignment="1" applyProtection="1">
      <alignment horizontal="left" vertical="center" indent="4"/>
      <protection hidden="1"/>
    </xf>
    <xf numFmtId="0" fontId="4" fillId="3" borderId="4" xfId="1" applyFont="1" applyFill="1" applyBorder="1" applyAlignment="1" applyProtection="1">
      <alignment horizontal="center" vertical="center" wrapText="1"/>
      <protection hidden="1"/>
    </xf>
    <xf numFmtId="0" fontId="4" fillId="3" borderId="0" xfId="1" applyFont="1" applyFill="1" applyAlignment="1" applyProtection="1">
      <alignment horizontal="center" vertical="center" wrapText="1"/>
      <protection hidden="1"/>
    </xf>
    <xf numFmtId="0" fontId="4" fillId="3" borderId="9" xfId="1" applyFont="1" applyFill="1" applyBorder="1" applyAlignment="1" applyProtection="1">
      <alignment horizontal="center" vertical="center" wrapText="1"/>
      <protection hidden="1"/>
    </xf>
    <xf numFmtId="0" fontId="4" fillId="3" borderId="8" xfId="1" applyFont="1" applyFill="1" applyBorder="1" applyAlignment="1" applyProtection="1">
      <alignment horizontal="center" vertical="center" wrapText="1"/>
      <protection hidden="1"/>
    </xf>
    <xf numFmtId="0" fontId="4" fillId="3" borderId="5" xfId="1" applyFont="1" applyFill="1" applyBorder="1" applyAlignment="1" applyProtection="1">
      <alignment horizontal="center" vertical="center" wrapText="1"/>
      <protection hidden="1"/>
    </xf>
    <xf numFmtId="165" fontId="13" fillId="5" borderId="23" xfId="8" applyNumberFormat="1" applyFont="1" applyFill="1" applyBorder="1" applyAlignment="1" applyProtection="1">
      <alignment horizontal="left" vertical="center" indent="4"/>
      <protection locked="0"/>
    </xf>
    <xf numFmtId="2" fontId="13" fillId="6" borderId="24" xfId="8" applyNumberFormat="1" applyFont="1" applyFill="1" applyBorder="1" applyAlignment="1" applyProtection="1">
      <alignment horizontal="left" vertical="center" indent="4"/>
      <protection hidden="1"/>
    </xf>
    <xf numFmtId="2" fontId="13" fillId="6" borderId="3" xfId="8" applyNumberFormat="1" applyFont="1" applyFill="1" applyBorder="1" applyAlignment="1" applyProtection="1">
      <alignment horizontal="left" vertical="center" indent="4"/>
      <protection hidden="1"/>
    </xf>
    <xf numFmtId="2" fontId="13" fillId="6" borderId="25" xfId="8" applyNumberFormat="1" applyFont="1" applyFill="1" applyBorder="1" applyAlignment="1" applyProtection="1">
      <alignment horizontal="left" vertical="center" indent="4"/>
      <protection hidden="1"/>
    </xf>
    <xf numFmtId="4" fontId="5" fillId="0" borderId="4" xfId="7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 applyProtection="1">
      <alignment horizontal="center" vertical="center"/>
      <protection locked="0"/>
    </xf>
    <xf numFmtId="164" fontId="5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44" fontId="5" fillId="5" borderId="24" xfId="9" applyFont="1" applyFill="1" applyBorder="1" applyAlignment="1" applyProtection="1">
      <alignment horizontal="center" vertical="center" wrapText="1"/>
      <protection hidden="1"/>
    </xf>
    <xf numFmtId="44" fontId="5" fillId="5" borderId="25" xfId="9" applyFont="1" applyFill="1" applyBorder="1" applyAlignment="1" applyProtection="1">
      <alignment horizontal="center" vertical="center" wrapText="1"/>
      <protection hidden="1"/>
    </xf>
    <xf numFmtId="14" fontId="2" fillId="3" borderId="24" xfId="0" applyNumberFormat="1" applyFont="1" applyFill="1" applyBorder="1" applyAlignment="1" applyProtection="1">
      <alignment horizontal="center" vertical="center" wrapText="1"/>
      <protection hidden="1"/>
    </xf>
    <xf numFmtId="14" fontId="2" fillId="3" borderId="25" xfId="0" applyNumberFormat="1" applyFont="1" applyFill="1" applyBorder="1" applyAlignment="1" applyProtection="1">
      <alignment horizontal="center" vertical="center" wrapText="1"/>
      <protection hidden="1"/>
    </xf>
    <xf numFmtId="0" fontId="4" fillId="3" borderId="24" xfId="1" applyFont="1" applyFill="1" applyBorder="1" applyAlignment="1" applyProtection="1">
      <alignment horizontal="center" vertical="center" wrapText="1"/>
      <protection hidden="1"/>
    </xf>
    <xf numFmtId="0" fontId="4" fillId="3" borderId="25" xfId="1" applyFont="1" applyFill="1" applyBorder="1" applyAlignment="1" applyProtection="1">
      <alignment horizontal="center" vertical="center" wrapText="1"/>
      <protection hidden="1"/>
    </xf>
    <xf numFmtId="0" fontId="5" fillId="3" borderId="23" xfId="1" applyFont="1" applyFill="1" applyBorder="1" applyAlignment="1">
      <alignment horizontal="center" vertical="center" wrapText="1"/>
    </xf>
    <xf numFmtId="0" fontId="5" fillId="3" borderId="24" xfId="1" applyFont="1" applyFill="1" applyBorder="1" applyAlignment="1">
      <alignment horizontal="center" vertical="center" wrapText="1"/>
    </xf>
    <xf numFmtId="0" fontId="5" fillId="3" borderId="25" xfId="1" applyFont="1" applyFill="1" applyBorder="1" applyAlignment="1">
      <alignment horizontal="center" vertical="center" wrapText="1"/>
    </xf>
    <xf numFmtId="44" fontId="5" fillId="2" borderId="24" xfId="9" applyFont="1" applyFill="1" applyBorder="1" applyAlignment="1" applyProtection="1">
      <alignment horizontal="center" vertical="center" wrapText="1"/>
      <protection hidden="1"/>
    </xf>
    <xf numFmtId="44" fontId="5" fillId="2" borderId="25" xfId="9" applyFont="1" applyFill="1" applyBorder="1" applyAlignment="1" applyProtection="1">
      <alignment horizontal="center" vertical="center" wrapText="1"/>
      <protection hidden="1"/>
    </xf>
    <xf numFmtId="0" fontId="5" fillId="3" borderId="24" xfId="1" applyFont="1" applyFill="1" applyBorder="1" applyAlignment="1">
      <alignment horizontal="right" vertical="center" wrapText="1" indent="1"/>
    </xf>
    <xf numFmtId="0" fontId="5" fillId="3" borderId="3" xfId="1" applyFont="1" applyFill="1" applyBorder="1" applyAlignment="1">
      <alignment horizontal="right" vertical="center" wrapText="1" indent="1"/>
    </xf>
    <xf numFmtId="0" fontId="5" fillId="3" borderId="25" xfId="1" applyFont="1" applyFill="1" applyBorder="1" applyAlignment="1">
      <alignment horizontal="right" vertical="center" wrapText="1" indent="1"/>
    </xf>
  </cellXfs>
  <cellStyles count="10">
    <cellStyle name="Normal 2" xfId="5"/>
    <cellStyle name="Гиперссылка" xfId="7" builtinId="8"/>
    <cellStyle name="Денежный" xfId="9" builtinId="4"/>
    <cellStyle name="Обычный" xfId="0" builtinId="0"/>
    <cellStyle name="Обычный 3 2 3 2 2 2 2 2 2" xfId="4"/>
    <cellStyle name="Обычный 3 3 2" xfId="1"/>
    <cellStyle name="Обычный 4 4" xfId="3"/>
    <cellStyle name="Обычный 7 7" xfId="6"/>
    <cellStyle name="Процентный" xfId="2" builtinId="5"/>
    <cellStyle name="Финансовый" xfId="8" builtinId="3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B4C7E7"/>
      <color rgb="FFFF5050"/>
      <color rgb="FFFF47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"/>
  <sheetViews>
    <sheetView zoomScale="75" zoomScaleNormal="100" workbookViewId="0">
      <selection activeCell="F9" sqref="F9"/>
    </sheetView>
  </sheetViews>
  <sheetFormatPr defaultColWidth="10.81640625" defaultRowHeight="14" x14ac:dyDescent="0.3"/>
  <cols>
    <col min="1" max="1" width="39.453125" style="141" customWidth="1"/>
    <col min="2" max="2" width="19.453125" style="141" customWidth="1"/>
    <col min="3" max="5" width="21.453125" style="141" customWidth="1"/>
    <col min="6" max="16384" width="10.81640625" style="141"/>
  </cols>
  <sheetData>
    <row r="1" spans="1:5" ht="17.5" x14ac:dyDescent="0.35">
      <c r="A1" s="180" t="s">
        <v>116</v>
      </c>
      <c r="B1" s="180"/>
      <c r="C1" s="180"/>
      <c r="D1" s="180"/>
      <c r="E1" s="180"/>
    </row>
    <row r="2" spans="1:5" x14ac:dyDescent="0.3">
      <c r="A2" s="195" t="s">
        <v>132</v>
      </c>
      <c r="B2" s="195"/>
      <c r="C2" s="195"/>
      <c r="D2" s="195"/>
      <c r="E2" s="195"/>
    </row>
    <row r="3" spans="1:5" ht="15" x14ac:dyDescent="0.25">
      <c r="A3" s="158"/>
      <c r="B3" s="158"/>
      <c r="C3" s="158"/>
      <c r="D3" s="158"/>
      <c r="E3" s="158"/>
    </row>
    <row r="4" spans="1:5" s="143" customFormat="1" ht="35.15" customHeight="1" x14ac:dyDescent="0.35">
      <c r="A4" s="142" t="s">
        <v>107</v>
      </c>
      <c r="B4" s="189" t="s">
        <v>130</v>
      </c>
      <c r="C4" s="189"/>
      <c r="D4" s="189"/>
      <c r="E4" s="189"/>
    </row>
    <row r="5" spans="1:5" s="143" customFormat="1" ht="35.15" customHeight="1" x14ac:dyDescent="0.35">
      <c r="A5" s="142" t="s">
        <v>108</v>
      </c>
      <c r="B5" s="189" t="s">
        <v>131</v>
      </c>
      <c r="C5" s="189"/>
      <c r="D5" s="189"/>
      <c r="E5" s="189"/>
    </row>
    <row r="6" spans="1:5" s="143" customFormat="1" ht="15.75" x14ac:dyDescent="0.25"/>
    <row r="7" spans="1:5" s="143" customFormat="1" ht="15.5" x14ac:dyDescent="0.35">
      <c r="A7" s="181" t="s">
        <v>121</v>
      </c>
      <c r="B7" s="181"/>
      <c r="C7" s="181"/>
      <c r="D7" s="181"/>
      <c r="E7" s="181"/>
    </row>
    <row r="8" spans="1:5" s="143" customFormat="1" ht="15.5" x14ac:dyDescent="0.35">
      <c r="A8" s="187" t="s">
        <v>2</v>
      </c>
      <c r="B8" s="188" t="s">
        <v>112</v>
      </c>
      <c r="C8" s="186" t="s">
        <v>115</v>
      </c>
      <c r="D8" s="186"/>
      <c r="E8" s="186"/>
    </row>
    <row r="9" spans="1:5" s="143" customFormat="1" ht="15.5" x14ac:dyDescent="0.35">
      <c r="A9" s="187"/>
      <c r="B9" s="188"/>
      <c r="C9" s="144">
        <v>2023</v>
      </c>
      <c r="D9" s="144">
        <v>2022</v>
      </c>
      <c r="E9" s="144">
        <v>2021</v>
      </c>
    </row>
    <row r="10" spans="1:5" s="143" customFormat="1" ht="15.5" x14ac:dyDescent="0.35">
      <c r="A10" s="145" t="s">
        <v>62</v>
      </c>
      <c r="B10" s="146">
        <v>2110</v>
      </c>
      <c r="C10" s="153">
        <v>136883000</v>
      </c>
      <c r="D10" s="154">
        <v>198763000</v>
      </c>
      <c r="E10" s="154">
        <v>158261000</v>
      </c>
    </row>
    <row r="11" spans="1:5" s="143" customFormat="1" ht="15.5" x14ac:dyDescent="0.35">
      <c r="A11" s="145" t="s">
        <v>109</v>
      </c>
      <c r="B11" s="146">
        <v>2100</v>
      </c>
      <c r="C11" s="155">
        <v>913000</v>
      </c>
      <c r="D11" s="156">
        <v>305000</v>
      </c>
      <c r="E11" s="156">
        <v>180000</v>
      </c>
    </row>
    <row r="12" spans="1:5" s="143" customFormat="1" ht="15.5" x14ac:dyDescent="0.35">
      <c r="A12" s="145" t="s">
        <v>63</v>
      </c>
      <c r="B12" s="146">
        <v>1400</v>
      </c>
      <c r="C12" s="153">
        <v>3412444000</v>
      </c>
      <c r="D12" s="153">
        <v>2023187000</v>
      </c>
      <c r="E12" s="153">
        <v>1537281000</v>
      </c>
    </row>
    <row r="13" spans="1:5" s="143" customFormat="1" ht="15.5" x14ac:dyDescent="0.35">
      <c r="A13" s="145" t="s">
        <v>64</v>
      </c>
      <c r="B13" s="146">
        <v>1500</v>
      </c>
      <c r="C13" s="155">
        <v>461738000</v>
      </c>
      <c r="D13" s="155">
        <v>2449329000</v>
      </c>
      <c r="E13" s="155">
        <v>2703753000</v>
      </c>
    </row>
    <row r="14" spans="1:5" s="143" customFormat="1" ht="15.5" x14ac:dyDescent="0.35">
      <c r="A14" s="145" t="s">
        <v>65</v>
      </c>
      <c r="B14" s="146">
        <v>1200</v>
      </c>
      <c r="C14" s="155">
        <v>309756000</v>
      </c>
      <c r="D14" s="155">
        <v>461868000</v>
      </c>
      <c r="E14" s="155">
        <v>541942000</v>
      </c>
    </row>
    <row r="15" spans="1:5" s="143" customFormat="1" ht="15.5" x14ac:dyDescent="0.35">
      <c r="A15" s="145" t="s">
        <v>66</v>
      </c>
      <c r="B15" s="146">
        <v>1100</v>
      </c>
      <c r="C15" s="153">
        <v>891936000</v>
      </c>
      <c r="D15" s="153">
        <v>3832072000</v>
      </c>
      <c r="E15" s="153">
        <v>3691821000</v>
      </c>
    </row>
    <row r="16" spans="1:5" s="143" customFormat="1" ht="15.5" x14ac:dyDescent="0.35">
      <c r="A16" s="145" t="s">
        <v>11</v>
      </c>
      <c r="B16" s="146">
        <v>3600</v>
      </c>
      <c r="C16" s="155">
        <v>917251000</v>
      </c>
      <c r="D16" s="155">
        <v>1544201000</v>
      </c>
      <c r="E16" s="155">
        <v>1466119000</v>
      </c>
    </row>
    <row r="17" spans="1:5" s="143" customFormat="1" ht="77.5" x14ac:dyDescent="0.35">
      <c r="A17" s="145" t="s">
        <v>110</v>
      </c>
      <c r="B17" s="146" t="s">
        <v>114</v>
      </c>
      <c r="C17" s="157">
        <v>89741369.209999993</v>
      </c>
      <c r="D17" s="157">
        <v>2776880.45</v>
      </c>
      <c r="E17" s="157">
        <v>8331225.4822199997</v>
      </c>
    </row>
    <row r="18" spans="1:5" s="143" customFormat="1" ht="46.5" x14ac:dyDescent="0.35">
      <c r="A18" s="145" t="s">
        <v>111</v>
      </c>
      <c r="B18" s="146" t="s">
        <v>113</v>
      </c>
      <c r="C18" s="155">
        <v>812000</v>
      </c>
      <c r="D18" s="155">
        <v>184379000</v>
      </c>
      <c r="E18" s="155">
        <v>172161000</v>
      </c>
    </row>
    <row r="19" spans="1:5" s="143" customFormat="1" ht="15.75" x14ac:dyDescent="0.25"/>
    <row r="20" spans="1:5" ht="15" x14ac:dyDescent="0.3">
      <c r="A20" s="181" t="s">
        <v>122</v>
      </c>
      <c r="B20" s="181"/>
      <c r="C20" s="181"/>
      <c r="D20" s="181"/>
      <c r="E20" s="181"/>
    </row>
    <row r="21" spans="1:5" ht="35.15" customHeight="1" x14ac:dyDescent="0.3">
      <c r="A21" s="148" t="s">
        <v>2</v>
      </c>
      <c r="B21" s="182" t="s">
        <v>117</v>
      </c>
      <c r="C21" s="182"/>
      <c r="D21" s="182"/>
      <c r="E21" s="182"/>
    </row>
    <row r="22" spans="1:5" ht="28" x14ac:dyDescent="0.3">
      <c r="A22" s="147" t="s">
        <v>67</v>
      </c>
      <c r="B22" s="183">
        <v>3500000000</v>
      </c>
      <c r="C22" s="184"/>
      <c r="D22" s="184"/>
      <c r="E22" s="185"/>
    </row>
    <row r="23" spans="1:5" ht="42" x14ac:dyDescent="0.3">
      <c r="A23" s="147" t="s">
        <v>118</v>
      </c>
      <c r="B23" s="183">
        <v>350000000</v>
      </c>
      <c r="C23" s="184"/>
      <c r="D23" s="184"/>
      <c r="E23" s="185"/>
    </row>
    <row r="24" spans="1:5" ht="42" x14ac:dyDescent="0.3">
      <c r="A24" s="147" t="s">
        <v>119</v>
      </c>
      <c r="B24" s="191">
        <v>3000000000</v>
      </c>
      <c r="C24" s="191"/>
      <c r="D24" s="191"/>
      <c r="E24" s="191"/>
    </row>
    <row r="25" spans="1:5" ht="42" x14ac:dyDescent="0.3">
      <c r="A25" s="147" t="s">
        <v>120</v>
      </c>
      <c r="B25" s="191">
        <v>1575000000</v>
      </c>
      <c r="C25" s="191"/>
      <c r="D25" s="191"/>
      <c r="E25" s="191"/>
    </row>
    <row r="27" spans="1:5" ht="15" x14ac:dyDescent="0.3">
      <c r="A27" s="181" t="s">
        <v>123</v>
      </c>
      <c r="B27" s="181"/>
      <c r="C27" s="181"/>
      <c r="D27" s="181"/>
      <c r="E27" s="181"/>
    </row>
    <row r="28" spans="1:5" ht="75" x14ac:dyDescent="0.3">
      <c r="A28" s="149" t="s">
        <v>2</v>
      </c>
      <c r="B28" s="149" t="s">
        <v>18</v>
      </c>
      <c r="C28" s="149" t="s">
        <v>69</v>
      </c>
      <c r="D28" s="149" t="s">
        <v>70</v>
      </c>
      <c r="E28" s="149" t="s">
        <v>129</v>
      </c>
    </row>
    <row r="29" spans="1:5" x14ac:dyDescent="0.3">
      <c r="A29" s="147" t="s">
        <v>68</v>
      </c>
      <c r="B29" s="150">
        <f>(C12+C13-C18)/(C14+C15-C17)</f>
        <v>3.483401054638652</v>
      </c>
      <c r="C29" s="151">
        <f>IF(B29&gt;0.7,0,IF(B29&gt;0.5,1,2))</f>
        <v>0</v>
      </c>
      <c r="D29" s="152">
        <v>0.1</v>
      </c>
      <c r="E29" s="192">
        <f>SUMPRODUCT(C29:C35,D29:D35)*50</f>
        <v>30</v>
      </c>
    </row>
    <row r="30" spans="1:5" x14ac:dyDescent="0.3">
      <c r="A30" s="147" t="s">
        <v>124</v>
      </c>
      <c r="B30" s="150">
        <f>C14/(C13-C18)</f>
        <v>0.67202978352273468</v>
      </c>
      <c r="C30" s="151">
        <f>IF(B30&lt;=1,0,IF(B30&lt;2,2,1))</f>
        <v>0</v>
      </c>
      <c r="D30" s="152">
        <v>0.1</v>
      </c>
      <c r="E30" s="193"/>
    </row>
    <row r="31" spans="1:5" x14ac:dyDescent="0.3">
      <c r="A31" s="147" t="s">
        <v>11</v>
      </c>
      <c r="B31" s="174">
        <f>C16</f>
        <v>917251000</v>
      </c>
      <c r="C31" s="151">
        <f>IF(B31&gt;0,2,0)</f>
        <v>2</v>
      </c>
      <c r="D31" s="152">
        <v>0.1</v>
      </c>
      <c r="E31" s="193"/>
    </row>
    <row r="32" spans="1:5" x14ac:dyDescent="0.3">
      <c r="A32" s="147" t="s">
        <v>125</v>
      </c>
      <c r="B32" s="150">
        <f>100*(SQRT(C10/E10)-1)</f>
        <v>-6.9989601079943125</v>
      </c>
      <c r="C32" s="151">
        <f>IF(B32&gt;3.9,2,IF(B32&gt;0,1,0))</f>
        <v>0</v>
      </c>
      <c r="D32" s="152">
        <v>0.1</v>
      </c>
      <c r="E32" s="193"/>
    </row>
    <row r="33" spans="1:5" ht="28" x14ac:dyDescent="0.3">
      <c r="A33" s="147" t="s">
        <v>126</v>
      </c>
      <c r="B33" s="150">
        <f>100*(C11/C10)</f>
        <v>0.66699297940576985</v>
      </c>
      <c r="C33" s="151">
        <f>IF(B33&gt;30,2,IF(B33&gt;0,1,0))</f>
        <v>1</v>
      </c>
      <c r="D33" s="152">
        <v>0.15</v>
      </c>
      <c r="E33" s="193"/>
    </row>
    <row r="34" spans="1:5" ht="57" customHeight="1" x14ac:dyDescent="0.3">
      <c r="A34" s="147" t="s">
        <v>127</v>
      </c>
      <c r="B34" s="150">
        <f>B25/((C10+D10+E10)/3)</f>
        <v>9.5665783234495567</v>
      </c>
      <c r="C34" s="151">
        <f>IF(B34&gt;8,0,IF(B34&gt;1,1,2))</f>
        <v>0</v>
      </c>
      <c r="D34" s="152">
        <v>0.2</v>
      </c>
      <c r="E34" s="193"/>
    </row>
    <row r="35" spans="1:5" ht="42" x14ac:dyDescent="0.3">
      <c r="A35" s="147" t="s">
        <v>128</v>
      </c>
      <c r="B35" s="150">
        <f>B23/(C15+C14-C17)</f>
        <v>0.3147621758632736</v>
      </c>
      <c r="C35" s="151">
        <f>IF(B35&gt;0.7,0,IF(B35&gt;0.3,1,2))</f>
        <v>1</v>
      </c>
      <c r="D35" s="152">
        <v>0.25</v>
      </c>
      <c r="E35" s="194"/>
    </row>
    <row r="37" spans="1:5" x14ac:dyDescent="0.3">
      <c r="A37" s="141" t="s">
        <v>133</v>
      </c>
      <c r="B37" s="190" t="s">
        <v>135</v>
      </c>
      <c r="C37" s="190"/>
      <c r="D37" s="190" t="s">
        <v>136</v>
      </c>
      <c r="E37" s="190"/>
    </row>
    <row r="40" spans="1:5" x14ac:dyDescent="0.3">
      <c r="A40" s="141" t="s">
        <v>134</v>
      </c>
      <c r="B40" s="190" t="s">
        <v>135</v>
      </c>
      <c r="C40" s="190"/>
      <c r="D40" s="190" t="s">
        <v>136</v>
      </c>
      <c r="E40" s="190"/>
    </row>
    <row r="43" spans="1:5" x14ac:dyDescent="0.3">
      <c r="B43" s="190" t="s">
        <v>59</v>
      </c>
      <c r="C43" s="190"/>
    </row>
  </sheetData>
  <mergeCells count="21">
    <mergeCell ref="B43:C43"/>
    <mergeCell ref="B25:E25"/>
    <mergeCell ref="A27:E27"/>
    <mergeCell ref="E29:E35"/>
    <mergeCell ref="A2:E2"/>
    <mergeCell ref="B37:C37"/>
    <mergeCell ref="B40:C40"/>
    <mergeCell ref="D37:E37"/>
    <mergeCell ref="D40:E40"/>
    <mergeCell ref="B24:E24"/>
    <mergeCell ref="A1:E1"/>
    <mergeCell ref="A20:E20"/>
    <mergeCell ref="B21:E21"/>
    <mergeCell ref="B22:E22"/>
    <mergeCell ref="B23:E23"/>
    <mergeCell ref="C8:E8"/>
    <mergeCell ref="A8:A9"/>
    <mergeCell ref="B8:B9"/>
    <mergeCell ref="B4:E4"/>
    <mergeCell ref="B5:E5"/>
    <mergeCell ref="A7:E7"/>
  </mergeCells>
  <conditionalFormatting sqref="E29:E35">
    <cfRule type="cellIs" dxfId="3" priority="1" operator="greaterThanOrEqual">
      <formula>50</formula>
    </cfRule>
    <cfRule type="cellIs" dxfId="2" priority="2" operator="lessThan">
      <formula>50</formula>
    </cfRule>
  </conditionalFormatting>
  <pageMargins left="0.7" right="0.7" top="0.75" bottom="0.75" header="0.3" footer="0.3"/>
  <pageSetup paperSize="9" scale="67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3:T204"/>
  <sheetViews>
    <sheetView topLeftCell="A4" zoomScale="70" zoomScaleNormal="70" workbookViewId="0">
      <selection activeCell="L116" sqref="L116:S116"/>
    </sheetView>
  </sheetViews>
  <sheetFormatPr defaultColWidth="8.81640625" defaultRowHeight="11.5" x14ac:dyDescent="0.25"/>
  <cols>
    <col min="1" max="1" width="8.81640625" style="3"/>
    <col min="2" max="2" width="7.453125" style="3" customWidth="1"/>
    <col min="3" max="3" width="13" style="3" customWidth="1"/>
    <col min="4" max="4" width="18.453125" style="3" customWidth="1"/>
    <col min="5" max="5" width="16.1796875" style="3" customWidth="1"/>
    <col min="6" max="6" width="17.453125" style="3" customWidth="1"/>
    <col min="7" max="7" width="15.453125" style="3" customWidth="1"/>
    <col min="8" max="8" width="18.453125" style="3" customWidth="1"/>
    <col min="9" max="10" width="16.1796875" style="3" customWidth="1"/>
    <col min="11" max="20" width="15.453125" style="3" customWidth="1"/>
    <col min="21" max="16384" width="8.81640625" style="3"/>
  </cols>
  <sheetData>
    <row r="3" spans="2:20" ht="12.75" thickBot="1" x14ac:dyDescent="0.25"/>
    <row r="4" spans="2:20" ht="12" x14ac:dyDescent="0.2">
      <c r="B4" s="52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</row>
    <row r="5" spans="2:20" x14ac:dyDescent="0.25">
      <c r="B5" s="54"/>
      <c r="C5" s="217" t="s">
        <v>167</v>
      </c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</row>
    <row r="6" spans="2:20" ht="12" x14ac:dyDescent="0.2">
      <c r="B6" s="5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2:20" ht="39" customHeight="1" x14ac:dyDescent="0.25">
      <c r="B7" s="55"/>
      <c r="C7" s="218" t="s">
        <v>107</v>
      </c>
      <c r="D7" s="218"/>
      <c r="E7" s="218"/>
      <c r="F7" s="219" t="str">
        <f>ФЭО!B4</f>
        <v>АО "Организация"</v>
      </c>
      <c r="G7" s="219"/>
      <c r="H7" s="219"/>
      <c r="I7" s="219"/>
      <c r="J7" s="219"/>
      <c r="K7" s="219"/>
      <c r="L7" s="219"/>
      <c r="M7" s="219"/>
      <c r="N7" s="5"/>
      <c r="O7" s="222"/>
      <c r="P7" s="222"/>
      <c r="Q7" s="223"/>
      <c r="R7" s="223"/>
      <c r="S7" s="223"/>
      <c r="T7" s="223"/>
    </row>
    <row r="8" spans="2:20" ht="39" customHeight="1" x14ac:dyDescent="0.25">
      <c r="B8" s="55"/>
      <c r="C8" s="218" t="s">
        <v>0</v>
      </c>
      <c r="D8" s="218"/>
      <c r="E8" s="218"/>
      <c r="F8" s="224" t="str">
        <f>ФЭО!B5</f>
        <v>Разработка и организация производства лучшей компонентной базы</v>
      </c>
      <c r="G8" s="225"/>
      <c r="H8" s="225"/>
      <c r="I8" s="225"/>
      <c r="J8" s="225"/>
      <c r="K8" s="225"/>
      <c r="L8" s="225"/>
      <c r="M8" s="226"/>
      <c r="N8" s="5"/>
      <c r="O8" s="222"/>
      <c r="P8" s="222"/>
      <c r="Q8" s="223"/>
      <c r="R8" s="223"/>
      <c r="S8" s="223"/>
      <c r="T8" s="223"/>
    </row>
    <row r="9" spans="2:20" ht="39" customHeight="1" x14ac:dyDescent="0.25">
      <c r="B9" s="55"/>
      <c r="C9" s="220" t="s">
        <v>170</v>
      </c>
      <c r="D9" s="220"/>
      <c r="E9" s="220"/>
      <c r="F9" s="221">
        <v>45292</v>
      </c>
      <c r="G9" s="221"/>
      <c r="H9" s="221"/>
      <c r="I9" s="221"/>
      <c r="J9" s="221"/>
      <c r="K9" s="221"/>
      <c r="L9" s="221"/>
      <c r="M9" s="221"/>
      <c r="N9" s="5"/>
      <c r="O9" s="222"/>
      <c r="P9" s="222"/>
      <c r="Q9" s="223"/>
      <c r="R9" s="223"/>
      <c r="S9" s="223"/>
      <c r="T9" s="223"/>
    </row>
    <row r="10" spans="2:20" ht="39" customHeight="1" x14ac:dyDescent="0.25">
      <c r="B10" s="55"/>
      <c r="C10" s="220" t="s">
        <v>42</v>
      </c>
      <c r="D10" s="220"/>
      <c r="E10" s="220"/>
      <c r="F10" s="221">
        <v>46660</v>
      </c>
      <c r="G10" s="221"/>
      <c r="H10" s="221"/>
      <c r="I10" s="221"/>
      <c r="J10" s="221"/>
      <c r="K10" s="221"/>
      <c r="L10" s="221"/>
      <c r="M10" s="221"/>
      <c r="N10" s="5"/>
      <c r="O10" s="222"/>
      <c r="P10" s="222"/>
      <c r="Q10" s="223"/>
      <c r="R10" s="223"/>
      <c r="S10" s="223"/>
      <c r="T10" s="223"/>
    </row>
    <row r="11" spans="2:20" ht="20.149999999999999" customHeight="1" x14ac:dyDescent="0.25">
      <c r="B11" s="5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222"/>
      <c r="P11" s="222"/>
      <c r="Q11" s="223"/>
      <c r="R11" s="223"/>
      <c r="S11" s="223"/>
      <c r="T11" s="223"/>
    </row>
    <row r="12" spans="2:20" x14ac:dyDescent="0.25">
      <c r="B12" s="54"/>
      <c r="C12" s="67" t="s">
        <v>60</v>
      </c>
      <c r="D12" s="9"/>
      <c r="E12" s="4"/>
      <c r="F12" s="8"/>
      <c r="G12" s="8"/>
      <c r="H12" s="8"/>
      <c r="I12" s="8"/>
      <c r="J12" s="8"/>
      <c r="K12" s="8"/>
      <c r="L12" s="8"/>
      <c r="M12" s="8"/>
      <c r="N12" s="8"/>
      <c r="O12" s="65"/>
      <c r="P12" s="65"/>
      <c r="Q12" s="65"/>
      <c r="R12" s="65"/>
      <c r="S12" s="65"/>
      <c r="T12" s="4"/>
    </row>
    <row r="13" spans="2:20" ht="71.150000000000006" customHeight="1" x14ac:dyDescent="0.25">
      <c r="B13" s="56"/>
      <c r="C13" s="237" t="s">
        <v>169</v>
      </c>
      <c r="D13" s="237"/>
      <c r="E13" s="237"/>
      <c r="F13" s="237"/>
      <c r="G13" s="237"/>
      <c r="H13" s="237"/>
      <c r="I13" s="237"/>
      <c r="J13" s="237"/>
      <c r="K13" s="237"/>
      <c r="L13" s="237"/>
      <c r="M13" s="237"/>
      <c r="N13" s="237"/>
      <c r="O13" s="237"/>
      <c r="P13" s="237"/>
      <c r="Q13" s="237"/>
      <c r="R13" s="215"/>
      <c r="S13" s="215"/>
      <c r="T13" s="140"/>
    </row>
    <row r="14" spans="2:20" ht="82.4" customHeight="1" x14ac:dyDescent="0.25">
      <c r="B14" s="57"/>
      <c r="C14" s="198" t="s">
        <v>1</v>
      </c>
      <c r="D14" s="198" t="s">
        <v>46</v>
      </c>
      <c r="E14" s="198"/>
      <c r="F14" s="198"/>
      <c r="G14" s="198"/>
      <c r="H14" s="198"/>
      <c r="I14" s="198"/>
      <c r="J14" s="198"/>
      <c r="K14" s="72" t="s">
        <v>13</v>
      </c>
      <c r="L14" s="89">
        <v>45565</v>
      </c>
      <c r="M14" s="89">
        <v>45930</v>
      </c>
      <c r="N14" s="89">
        <v>46295</v>
      </c>
      <c r="O14" s="89">
        <v>46660</v>
      </c>
      <c r="P14" s="89">
        <v>47026</v>
      </c>
      <c r="Q14" s="89">
        <v>47391</v>
      </c>
      <c r="R14" s="89">
        <v>47756</v>
      </c>
      <c r="S14" s="89">
        <v>48121</v>
      </c>
      <c r="T14" s="87" t="s">
        <v>14</v>
      </c>
    </row>
    <row r="15" spans="2:20" x14ac:dyDescent="0.25">
      <c r="B15" s="57"/>
      <c r="C15" s="198"/>
      <c r="D15" s="198">
        <v>1</v>
      </c>
      <c r="E15" s="198"/>
      <c r="F15" s="198"/>
      <c r="G15" s="198"/>
      <c r="H15" s="198"/>
      <c r="I15" s="198"/>
      <c r="J15" s="198"/>
      <c r="K15" s="75">
        <v>2</v>
      </c>
      <c r="L15" s="91">
        <v>3</v>
      </c>
      <c r="M15" s="91">
        <v>4</v>
      </c>
      <c r="N15" s="91">
        <v>5</v>
      </c>
      <c r="O15" s="91">
        <v>6</v>
      </c>
      <c r="P15" s="91">
        <v>7</v>
      </c>
      <c r="Q15" s="91">
        <v>8</v>
      </c>
      <c r="R15" s="91">
        <v>9</v>
      </c>
      <c r="S15" s="91">
        <v>10</v>
      </c>
      <c r="T15" s="91">
        <v>11</v>
      </c>
    </row>
    <row r="16" spans="2:20" ht="39" customHeight="1" x14ac:dyDescent="0.25">
      <c r="B16" s="57"/>
      <c r="C16" s="76">
        <v>1</v>
      </c>
      <c r="D16" s="200" t="s">
        <v>56</v>
      </c>
      <c r="E16" s="200"/>
      <c r="F16" s="200"/>
      <c r="G16" s="200"/>
      <c r="H16" s="200"/>
      <c r="I16" s="200"/>
      <c r="J16" s="200"/>
      <c r="K16" s="76" t="s">
        <v>61</v>
      </c>
      <c r="L16" s="160">
        <f t="shared" ref="L16:S16" si="0">IF(SUM(L17:L18)=L72,SUM(L17:L18),"Значение не соответствует итогу табл. 2.3.")</f>
        <v>0</v>
      </c>
      <c r="M16" s="160">
        <f t="shared" si="0"/>
        <v>0</v>
      </c>
      <c r="N16" s="160">
        <f t="shared" si="0"/>
        <v>0</v>
      </c>
      <c r="O16" s="160">
        <f t="shared" si="0"/>
        <v>0</v>
      </c>
      <c r="P16" s="160">
        <f t="shared" si="0"/>
        <v>0</v>
      </c>
      <c r="Q16" s="160">
        <f t="shared" si="0"/>
        <v>0</v>
      </c>
      <c r="R16" s="160">
        <f t="shared" si="0"/>
        <v>0</v>
      </c>
      <c r="S16" s="160">
        <f t="shared" si="0"/>
        <v>0</v>
      </c>
      <c r="T16" s="160">
        <f>IF(SUM(T17:T18)=T72,SUM(T17:T18),"Значение не соответствует табл. 2.3.")</f>
        <v>0</v>
      </c>
    </row>
    <row r="17" spans="2:20" ht="14.5" customHeight="1" x14ac:dyDescent="0.25">
      <c r="B17" s="57"/>
      <c r="C17" s="77" t="s">
        <v>28</v>
      </c>
      <c r="D17" s="211" t="s">
        <v>102</v>
      </c>
      <c r="E17" s="211"/>
      <c r="F17" s="211"/>
      <c r="G17" s="211"/>
      <c r="H17" s="211"/>
      <c r="I17" s="211"/>
      <c r="J17" s="211"/>
      <c r="K17" s="76" t="s">
        <v>61</v>
      </c>
      <c r="L17" s="161"/>
      <c r="M17" s="164"/>
      <c r="N17" s="164"/>
      <c r="O17" s="164"/>
      <c r="P17" s="164"/>
      <c r="Q17" s="164"/>
      <c r="R17" s="164"/>
      <c r="S17" s="164"/>
      <c r="T17" s="160">
        <f>SUM(L17:S17)</f>
        <v>0</v>
      </c>
    </row>
    <row r="18" spans="2:20" ht="14.5" customHeight="1" x14ac:dyDescent="0.25">
      <c r="B18" s="57"/>
      <c r="C18" s="77" t="s">
        <v>29</v>
      </c>
      <c r="D18" s="211" t="s">
        <v>45</v>
      </c>
      <c r="E18" s="211"/>
      <c r="F18" s="211"/>
      <c r="G18" s="211"/>
      <c r="H18" s="211"/>
      <c r="I18" s="211"/>
      <c r="J18" s="211"/>
      <c r="K18" s="76" t="s">
        <v>61</v>
      </c>
      <c r="L18" s="161"/>
      <c r="M18" s="164"/>
      <c r="N18" s="164"/>
      <c r="O18" s="164"/>
      <c r="P18" s="164"/>
      <c r="Q18" s="164"/>
      <c r="R18" s="164"/>
      <c r="S18" s="164"/>
      <c r="T18" s="160">
        <f>SUM(L18:S18)</f>
        <v>0</v>
      </c>
    </row>
    <row r="19" spans="2:20" ht="14.15" customHeight="1" x14ac:dyDescent="0.25">
      <c r="B19" s="57"/>
      <c r="C19" s="77" t="s">
        <v>35</v>
      </c>
      <c r="D19" s="200" t="s">
        <v>16</v>
      </c>
      <c r="E19" s="200"/>
      <c r="F19" s="200"/>
      <c r="G19" s="200"/>
      <c r="H19" s="200"/>
      <c r="I19" s="200"/>
      <c r="J19" s="200"/>
      <c r="K19" s="76" t="s">
        <v>61</v>
      </c>
      <c r="L19" s="160">
        <f>L41</f>
        <v>0</v>
      </c>
      <c r="M19" s="160">
        <f t="shared" ref="M19:S19" si="1">M41</f>
        <v>0</v>
      </c>
      <c r="N19" s="160">
        <f t="shared" si="1"/>
        <v>0</v>
      </c>
      <c r="O19" s="160">
        <f t="shared" si="1"/>
        <v>0</v>
      </c>
      <c r="P19" s="160">
        <f t="shared" si="1"/>
        <v>0</v>
      </c>
      <c r="Q19" s="160">
        <f t="shared" si="1"/>
        <v>0</v>
      </c>
      <c r="R19" s="160">
        <f t="shared" si="1"/>
        <v>0</v>
      </c>
      <c r="S19" s="160">
        <f t="shared" si="1"/>
        <v>0</v>
      </c>
      <c r="T19" s="160">
        <f>SUM(L19:S19)</f>
        <v>0</v>
      </c>
    </row>
    <row r="20" spans="2:20" ht="34.5" x14ac:dyDescent="0.25">
      <c r="B20" s="57"/>
      <c r="C20" s="76">
        <v>3</v>
      </c>
      <c r="D20" s="200" t="s">
        <v>165</v>
      </c>
      <c r="E20" s="200"/>
      <c r="F20" s="200"/>
      <c r="G20" s="200"/>
      <c r="H20" s="200"/>
      <c r="I20" s="200"/>
      <c r="J20" s="200"/>
      <c r="K20" s="76" t="s">
        <v>17</v>
      </c>
      <c r="L20" s="165" t="str">
        <f>IFERROR(L16/L21,"внебюджетные средства не привлекаются")</f>
        <v>внебюджетные средства не привлекаются</v>
      </c>
      <c r="M20" s="165" t="str">
        <f t="shared" ref="M20:S20" si="2">IFERROR(M16/M21,"внебюджетные средства не привлекаются")</f>
        <v>внебюджетные средства не привлекаются</v>
      </c>
      <c r="N20" s="165" t="str">
        <f t="shared" si="2"/>
        <v>внебюджетные средства не привлекаются</v>
      </c>
      <c r="O20" s="165" t="str">
        <f t="shared" si="2"/>
        <v>внебюджетные средства не привлекаются</v>
      </c>
      <c r="P20" s="165" t="str">
        <f t="shared" si="2"/>
        <v>внебюджетные средства не привлекаются</v>
      </c>
      <c r="Q20" s="165" t="str">
        <f t="shared" si="2"/>
        <v>внебюджетные средства не привлекаются</v>
      </c>
      <c r="R20" s="165" t="str">
        <f t="shared" si="2"/>
        <v>внебюджетные средства не привлекаются</v>
      </c>
      <c r="S20" s="165" t="str">
        <f t="shared" si="2"/>
        <v>внебюджетные средства не привлекаются</v>
      </c>
      <c r="T20" s="165" t="str">
        <f>IFERROR(T16/T21,"внебюджетные средства не привлекаются")</f>
        <v>внебюджетные средства не привлекаются</v>
      </c>
    </row>
    <row r="21" spans="2:20" s="130" customFormat="1" ht="15" customHeight="1" x14ac:dyDescent="0.25">
      <c r="B21" s="128"/>
      <c r="C21" s="210" t="s">
        <v>195</v>
      </c>
      <c r="D21" s="210"/>
      <c r="E21" s="210"/>
      <c r="F21" s="210"/>
      <c r="G21" s="210"/>
      <c r="H21" s="210"/>
      <c r="I21" s="210"/>
      <c r="J21" s="210"/>
      <c r="K21" s="129" t="s">
        <v>61</v>
      </c>
      <c r="L21" s="162">
        <f t="shared" ref="L21:T21" si="3">L16+L19</f>
        <v>0</v>
      </c>
      <c r="M21" s="162">
        <f t="shared" si="3"/>
        <v>0</v>
      </c>
      <c r="N21" s="162">
        <f t="shared" si="3"/>
        <v>0</v>
      </c>
      <c r="O21" s="162">
        <f t="shared" si="3"/>
        <v>0</v>
      </c>
      <c r="P21" s="162">
        <f t="shared" si="3"/>
        <v>0</v>
      </c>
      <c r="Q21" s="162">
        <f t="shared" si="3"/>
        <v>0</v>
      </c>
      <c r="R21" s="162">
        <f t="shared" si="3"/>
        <v>0</v>
      </c>
      <c r="S21" s="162">
        <f t="shared" si="3"/>
        <v>0</v>
      </c>
      <c r="T21" s="162">
        <f t="shared" si="3"/>
        <v>0</v>
      </c>
    </row>
    <row r="22" spans="2:20" s="130" customFormat="1" ht="15" customHeight="1" x14ac:dyDescent="0.25">
      <c r="B22" s="128"/>
      <c r="C22" s="212" t="s">
        <v>166</v>
      </c>
      <c r="D22" s="213"/>
      <c r="E22" s="213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213"/>
      <c r="S22" s="213"/>
      <c r="T22" s="166" t="e">
        <f>T19/T16</f>
        <v>#DIV/0!</v>
      </c>
    </row>
    <row r="23" spans="2:20" ht="15" customHeight="1" x14ac:dyDescent="0.2">
      <c r="B23" s="54"/>
      <c r="C23" s="4"/>
      <c r="D23" s="7"/>
      <c r="E23" s="4"/>
      <c r="F23" s="8"/>
      <c r="G23" s="10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4"/>
    </row>
    <row r="24" spans="2:20" ht="15" customHeight="1" x14ac:dyDescent="0.25">
      <c r="B24" s="54"/>
      <c r="C24" s="67" t="s">
        <v>137</v>
      </c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8"/>
      <c r="S24" s="8"/>
      <c r="T24" s="4"/>
    </row>
    <row r="25" spans="2:20" ht="84" customHeight="1" x14ac:dyDescent="0.25">
      <c r="B25" s="56"/>
      <c r="C25" s="198" t="s">
        <v>1</v>
      </c>
      <c r="D25" s="198" t="s">
        <v>40</v>
      </c>
      <c r="E25" s="198"/>
      <c r="F25" s="198"/>
      <c r="G25" s="198"/>
      <c r="H25" s="198"/>
      <c r="I25" s="198"/>
      <c r="J25" s="198"/>
      <c r="K25" s="72" t="s">
        <v>13</v>
      </c>
      <c r="L25" s="89">
        <v>45565</v>
      </c>
      <c r="M25" s="89">
        <v>45930</v>
      </c>
      <c r="N25" s="89">
        <v>46295</v>
      </c>
      <c r="O25" s="89">
        <v>46660</v>
      </c>
      <c r="P25" s="89">
        <v>47026</v>
      </c>
      <c r="Q25" s="89">
        <v>47391</v>
      </c>
      <c r="R25" s="89">
        <v>47756</v>
      </c>
      <c r="S25" s="89">
        <v>48121</v>
      </c>
      <c r="T25" s="89" t="str">
        <f t="shared" ref="T25" si="4">T14</f>
        <v>Всего</v>
      </c>
    </row>
    <row r="26" spans="2:20" x14ac:dyDescent="0.25">
      <c r="B26" s="57"/>
      <c r="C26" s="198"/>
      <c r="D26" s="198">
        <v>1</v>
      </c>
      <c r="E26" s="198"/>
      <c r="F26" s="198"/>
      <c r="G26" s="198"/>
      <c r="H26" s="198"/>
      <c r="I26" s="198"/>
      <c r="J26" s="198"/>
      <c r="K26" s="75">
        <v>2</v>
      </c>
      <c r="L26" s="91">
        <v>3</v>
      </c>
      <c r="M26" s="91">
        <v>4</v>
      </c>
      <c r="N26" s="91">
        <v>5</v>
      </c>
      <c r="O26" s="91">
        <v>6</v>
      </c>
      <c r="P26" s="91">
        <v>7</v>
      </c>
      <c r="Q26" s="91">
        <v>8</v>
      </c>
      <c r="R26" s="91">
        <v>9</v>
      </c>
      <c r="S26" s="91">
        <v>10</v>
      </c>
      <c r="T26" s="91">
        <v>11</v>
      </c>
    </row>
    <row r="27" spans="2:20" ht="12" customHeight="1" x14ac:dyDescent="0.25">
      <c r="B27" s="57"/>
      <c r="C27" s="78" t="s">
        <v>23</v>
      </c>
      <c r="D27" s="227" t="s">
        <v>171</v>
      </c>
      <c r="E27" s="227"/>
      <c r="F27" s="227"/>
      <c r="G27" s="227"/>
      <c r="H27" s="227"/>
      <c r="I27" s="227"/>
      <c r="J27" s="227"/>
      <c r="K27" s="76" t="s">
        <v>61</v>
      </c>
      <c r="L27" s="160">
        <f>L28+L29+SUM(L32:L40)</f>
        <v>0</v>
      </c>
      <c r="M27" s="160">
        <f t="shared" ref="M27:S27" si="5">M28+M29+SUM(M32:M40)</f>
        <v>0</v>
      </c>
      <c r="N27" s="160">
        <f t="shared" si="5"/>
        <v>0</v>
      </c>
      <c r="O27" s="160">
        <f t="shared" si="5"/>
        <v>0</v>
      </c>
      <c r="P27" s="160">
        <f t="shared" si="5"/>
        <v>0</v>
      </c>
      <c r="Q27" s="160">
        <f t="shared" si="5"/>
        <v>0</v>
      </c>
      <c r="R27" s="160">
        <f t="shared" si="5"/>
        <v>0</v>
      </c>
      <c r="S27" s="160">
        <f t="shared" si="5"/>
        <v>0</v>
      </c>
      <c r="T27" s="160">
        <f>SUM(L27:S27)</f>
        <v>0</v>
      </c>
    </row>
    <row r="28" spans="2:20" ht="64" customHeight="1" x14ac:dyDescent="0.25">
      <c r="B28" s="56"/>
      <c r="C28" s="77" t="s">
        <v>28</v>
      </c>
      <c r="D28" s="199" t="s">
        <v>138</v>
      </c>
      <c r="E28" s="199"/>
      <c r="F28" s="199"/>
      <c r="G28" s="199"/>
      <c r="H28" s="199"/>
      <c r="I28" s="199"/>
      <c r="J28" s="199"/>
      <c r="K28" s="76" t="s">
        <v>61</v>
      </c>
      <c r="L28" s="161"/>
      <c r="M28" s="161"/>
      <c r="N28" s="161"/>
      <c r="O28" s="161"/>
      <c r="P28" s="161"/>
      <c r="Q28" s="161"/>
      <c r="R28" s="161"/>
      <c r="S28" s="161"/>
      <c r="T28" s="160">
        <f t="shared" ref="T28:T41" si="6">SUM(L28:S28)</f>
        <v>0</v>
      </c>
    </row>
    <row r="29" spans="2:20" ht="29.5" customHeight="1" x14ac:dyDescent="0.25">
      <c r="B29" s="56"/>
      <c r="C29" s="77" t="s">
        <v>29</v>
      </c>
      <c r="D29" s="199" t="s">
        <v>184</v>
      </c>
      <c r="E29" s="199"/>
      <c r="F29" s="199"/>
      <c r="G29" s="199"/>
      <c r="H29" s="199"/>
      <c r="I29" s="199"/>
      <c r="J29" s="199"/>
      <c r="K29" s="76" t="s">
        <v>61</v>
      </c>
      <c r="L29" s="160">
        <f>SUM(L30:L31)</f>
        <v>0</v>
      </c>
      <c r="M29" s="160">
        <f t="shared" ref="M29:S29" si="7">SUM(M30:M31)</f>
        <v>0</v>
      </c>
      <c r="N29" s="160">
        <f t="shared" si="7"/>
        <v>0</v>
      </c>
      <c r="O29" s="160">
        <f t="shared" si="7"/>
        <v>0</v>
      </c>
      <c r="P29" s="160">
        <f t="shared" si="7"/>
        <v>0</v>
      </c>
      <c r="Q29" s="160">
        <f t="shared" si="7"/>
        <v>0</v>
      </c>
      <c r="R29" s="160">
        <f t="shared" si="7"/>
        <v>0</v>
      </c>
      <c r="S29" s="160">
        <f t="shared" si="7"/>
        <v>0</v>
      </c>
      <c r="T29" s="160">
        <f t="shared" si="6"/>
        <v>0</v>
      </c>
    </row>
    <row r="30" spans="2:20" ht="56.15" customHeight="1" x14ac:dyDescent="0.25">
      <c r="B30" s="56"/>
      <c r="C30" s="77" t="s">
        <v>48</v>
      </c>
      <c r="D30" s="228" t="s">
        <v>185</v>
      </c>
      <c r="E30" s="228"/>
      <c r="F30" s="228"/>
      <c r="G30" s="228"/>
      <c r="H30" s="228"/>
      <c r="I30" s="228"/>
      <c r="J30" s="228"/>
      <c r="K30" s="76" t="s">
        <v>61</v>
      </c>
      <c r="L30" s="161"/>
      <c r="M30" s="161"/>
      <c r="N30" s="161"/>
      <c r="O30" s="161"/>
      <c r="P30" s="161"/>
      <c r="Q30" s="161"/>
      <c r="R30" s="161"/>
      <c r="S30" s="161"/>
      <c r="T30" s="160">
        <f t="shared" si="6"/>
        <v>0</v>
      </c>
    </row>
    <row r="31" spans="2:20" ht="28.4" customHeight="1" x14ac:dyDescent="0.25">
      <c r="B31" s="56"/>
      <c r="C31" s="77" t="s">
        <v>49</v>
      </c>
      <c r="D31" s="228" t="s">
        <v>186</v>
      </c>
      <c r="E31" s="228"/>
      <c r="F31" s="228"/>
      <c r="G31" s="228"/>
      <c r="H31" s="228"/>
      <c r="I31" s="228"/>
      <c r="J31" s="228"/>
      <c r="K31" s="76" t="s">
        <v>61</v>
      </c>
      <c r="L31" s="161"/>
      <c r="M31" s="161"/>
      <c r="N31" s="161"/>
      <c r="O31" s="161"/>
      <c r="P31" s="161"/>
      <c r="Q31" s="161"/>
      <c r="R31" s="161"/>
      <c r="S31" s="161"/>
      <c r="T31" s="160">
        <f t="shared" si="6"/>
        <v>0</v>
      </c>
    </row>
    <row r="32" spans="2:20" ht="28.4" customHeight="1" x14ac:dyDescent="0.25">
      <c r="B32" s="56"/>
      <c r="C32" s="77" t="s">
        <v>30</v>
      </c>
      <c r="D32" s="229" t="s">
        <v>187</v>
      </c>
      <c r="E32" s="230"/>
      <c r="F32" s="230"/>
      <c r="G32" s="230"/>
      <c r="H32" s="230"/>
      <c r="I32" s="230"/>
      <c r="J32" s="231"/>
      <c r="K32" s="76" t="s">
        <v>61</v>
      </c>
      <c r="L32" s="161"/>
      <c r="M32" s="161"/>
      <c r="N32" s="161"/>
      <c r="O32" s="161"/>
      <c r="P32" s="161"/>
      <c r="Q32" s="161"/>
      <c r="R32" s="161"/>
      <c r="S32" s="161"/>
      <c r="T32" s="160">
        <f t="shared" si="6"/>
        <v>0</v>
      </c>
    </row>
    <row r="33" spans="2:20" ht="38.25" customHeight="1" x14ac:dyDescent="0.25">
      <c r="B33" s="56"/>
      <c r="C33" s="77" t="s">
        <v>31</v>
      </c>
      <c r="D33" s="199" t="s">
        <v>188</v>
      </c>
      <c r="E33" s="199"/>
      <c r="F33" s="199"/>
      <c r="G33" s="199"/>
      <c r="H33" s="199"/>
      <c r="I33" s="199"/>
      <c r="J33" s="199"/>
      <c r="K33" s="76" t="s">
        <v>61</v>
      </c>
      <c r="L33" s="161"/>
      <c r="M33" s="161"/>
      <c r="N33" s="161"/>
      <c r="O33" s="161"/>
      <c r="P33" s="161"/>
      <c r="Q33" s="161"/>
      <c r="R33" s="161"/>
      <c r="S33" s="161"/>
      <c r="T33" s="160">
        <f t="shared" si="6"/>
        <v>0</v>
      </c>
    </row>
    <row r="34" spans="2:20" ht="28.4" customHeight="1" x14ac:dyDescent="0.25">
      <c r="B34" s="56"/>
      <c r="C34" s="77" t="s">
        <v>32</v>
      </c>
      <c r="D34" s="199" t="s">
        <v>139</v>
      </c>
      <c r="E34" s="199"/>
      <c r="F34" s="199"/>
      <c r="G34" s="199"/>
      <c r="H34" s="199"/>
      <c r="I34" s="199"/>
      <c r="J34" s="199"/>
      <c r="K34" s="76" t="s">
        <v>61</v>
      </c>
      <c r="L34" s="161"/>
      <c r="M34" s="161"/>
      <c r="N34" s="161"/>
      <c r="O34" s="161"/>
      <c r="P34" s="161"/>
      <c r="Q34" s="161"/>
      <c r="R34" s="161"/>
      <c r="S34" s="161"/>
      <c r="T34" s="160">
        <f t="shared" si="6"/>
        <v>0</v>
      </c>
    </row>
    <row r="35" spans="2:20" ht="28.4" customHeight="1" x14ac:dyDescent="0.25">
      <c r="B35" s="56"/>
      <c r="C35" s="77" t="s">
        <v>33</v>
      </c>
      <c r="D35" s="199" t="s">
        <v>140</v>
      </c>
      <c r="E35" s="199"/>
      <c r="F35" s="199"/>
      <c r="G35" s="199"/>
      <c r="H35" s="199"/>
      <c r="I35" s="199"/>
      <c r="J35" s="199"/>
      <c r="K35" s="76" t="s">
        <v>61</v>
      </c>
      <c r="L35" s="161"/>
      <c r="M35" s="161"/>
      <c r="N35" s="161"/>
      <c r="O35" s="161"/>
      <c r="P35" s="161"/>
      <c r="Q35" s="161"/>
      <c r="R35" s="161"/>
      <c r="S35" s="161"/>
      <c r="T35" s="160">
        <f t="shared" si="6"/>
        <v>0</v>
      </c>
    </row>
    <row r="36" spans="2:20" ht="28.4" customHeight="1" x14ac:dyDescent="0.25">
      <c r="B36" s="56"/>
      <c r="C36" s="77" t="s">
        <v>34</v>
      </c>
      <c r="D36" s="199" t="s">
        <v>189</v>
      </c>
      <c r="E36" s="199"/>
      <c r="F36" s="199"/>
      <c r="G36" s="199"/>
      <c r="H36" s="199"/>
      <c r="I36" s="199"/>
      <c r="J36" s="199"/>
      <c r="K36" s="76" t="s">
        <v>61</v>
      </c>
      <c r="L36" s="161"/>
      <c r="M36" s="161"/>
      <c r="N36" s="161"/>
      <c r="O36" s="161"/>
      <c r="P36" s="161"/>
      <c r="Q36" s="161"/>
      <c r="R36" s="161"/>
      <c r="S36" s="161"/>
      <c r="T36" s="160">
        <f t="shared" si="6"/>
        <v>0</v>
      </c>
    </row>
    <row r="37" spans="2:20" ht="28.4" customHeight="1" x14ac:dyDescent="0.25">
      <c r="B37" s="56"/>
      <c r="C37" s="77" t="s">
        <v>55</v>
      </c>
      <c r="D37" s="199" t="s">
        <v>190</v>
      </c>
      <c r="E37" s="199"/>
      <c r="F37" s="199"/>
      <c r="G37" s="199"/>
      <c r="H37" s="199"/>
      <c r="I37" s="199"/>
      <c r="J37" s="199"/>
      <c r="K37" s="76" t="s">
        <v>61</v>
      </c>
      <c r="L37" s="161"/>
      <c r="M37" s="161"/>
      <c r="N37" s="161"/>
      <c r="O37" s="161"/>
      <c r="P37" s="161"/>
      <c r="Q37" s="161"/>
      <c r="R37" s="161"/>
      <c r="S37" s="161"/>
      <c r="T37" s="160">
        <f t="shared" si="6"/>
        <v>0</v>
      </c>
    </row>
    <row r="38" spans="2:20" ht="28.4" customHeight="1" x14ac:dyDescent="0.25">
      <c r="B38" s="56"/>
      <c r="C38" s="77" t="s">
        <v>96</v>
      </c>
      <c r="D38" s="199" t="s">
        <v>191</v>
      </c>
      <c r="E38" s="199"/>
      <c r="F38" s="199"/>
      <c r="G38" s="199"/>
      <c r="H38" s="199"/>
      <c r="I38" s="199"/>
      <c r="J38" s="199"/>
      <c r="K38" s="76" t="s">
        <v>61</v>
      </c>
      <c r="L38" s="161"/>
      <c r="M38" s="161"/>
      <c r="N38" s="161"/>
      <c r="O38" s="161"/>
      <c r="P38" s="161"/>
      <c r="Q38" s="161"/>
      <c r="R38" s="161"/>
      <c r="S38" s="161"/>
      <c r="T38" s="160">
        <f t="shared" si="6"/>
        <v>0</v>
      </c>
    </row>
    <row r="39" spans="2:20" ht="28.4" customHeight="1" x14ac:dyDescent="0.25">
      <c r="B39" s="56"/>
      <c r="C39" s="77" t="s">
        <v>142</v>
      </c>
      <c r="D39" s="201" t="s">
        <v>192</v>
      </c>
      <c r="E39" s="202"/>
      <c r="F39" s="202"/>
      <c r="G39" s="202"/>
      <c r="H39" s="202"/>
      <c r="I39" s="202"/>
      <c r="J39" s="203"/>
      <c r="K39" s="76" t="s">
        <v>61</v>
      </c>
      <c r="L39" s="161"/>
      <c r="M39" s="161"/>
      <c r="N39" s="161"/>
      <c r="O39" s="161"/>
      <c r="P39" s="161"/>
      <c r="Q39" s="161"/>
      <c r="R39" s="161"/>
      <c r="S39" s="161"/>
      <c r="T39" s="160">
        <f t="shared" si="6"/>
        <v>0</v>
      </c>
    </row>
    <row r="40" spans="2:20" ht="28.4" customHeight="1" x14ac:dyDescent="0.25">
      <c r="B40" s="56"/>
      <c r="C40" s="77" t="s">
        <v>153</v>
      </c>
      <c r="D40" s="201" t="s">
        <v>141</v>
      </c>
      <c r="E40" s="202"/>
      <c r="F40" s="202"/>
      <c r="G40" s="202"/>
      <c r="H40" s="202"/>
      <c r="I40" s="202"/>
      <c r="J40" s="203"/>
      <c r="K40" s="76" t="s">
        <v>61</v>
      </c>
      <c r="L40" s="161"/>
      <c r="M40" s="161"/>
      <c r="N40" s="161"/>
      <c r="O40" s="161"/>
      <c r="P40" s="161"/>
      <c r="Q40" s="161"/>
      <c r="R40" s="161"/>
      <c r="S40" s="161"/>
      <c r="T40" s="160">
        <f t="shared" si="6"/>
        <v>0</v>
      </c>
    </row>
    <row r="41" spans="2:20" s="130" customFormat="1" x14ac:dyDescent="0.25">
      <c r="B41" s="128"/>
      <c r="C41" s="232" t="s">
        <v>50</v>
      </c>
      <c r="D41" s="232"/>
      <c r="E41" s="232"/>
      <c r="F41" s="232"/>
      <c r="G41" s="232"/>
      <c r="H41" s="232"/>
      <c r="I41" s="232"/>
      <c r="J41" s="232"/>
      <c r="K41" s="129" t="s">
        <v>61</v>
      </c>
      <c r="L41" s="162">
        <f t="shared" ref="L41:S41" si="8">L27</f>
        <v>0</v>
      </c>
      <c r="M41" s="162">
        <f t="shared" si="8"/>
        <v>0</v>
      </c>
      <c r="N41" s="162">
        <f t="shared" si="8"/>
        <v>0</v>
      </c>
      <c r="O41" s="162">
        <f t="shared" si="8"/>
        <v>0</v>
      </c>
      <c r="P41" s="162">
        <f t="shared" si="8"/>
        <v>0</v>
      </c>
      <c r="Q41" s="162">
        <f t="shared" si="8"/>
        <v>0</v>
      </c>
      <c r="R41" s="162">
        <f t="shared" si="8"/>
        <v>0</v>
      </c>
      <c r="S41" s="162">
        <f t="shared" si="8"/>
        <v>0</v>
      </c>
      <c r="T41" s="160">
        <f t="shared" si="6"/>
        <v>0</v>
      </c>
    </row>
    <row r="42" spans="2:20" ht="15" customHeight="1" x14ac:dyDescent="0.25">
      <c r="B42" s="5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8"/>
      <c r="S42" s="8"/>
      <c r="T42" s="4"/>
    </row>
    <row r="43" spans="2:20" ht="15" customHeight="1" x14ac:dyDescent="0.25">
      <c r="B43" s="54"/>
      <c r="C43" s="67" t="s">
        <v>160</v>
      </c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8"/>
      <c r="S43" s="8"/>
      <c r="T43" s="4"/>
    </row>
    <row r="44" spans="2:20" ht="84" customHeight="1" x14ac:dyDescent="0.25">
      <c r="B44" s="56"/>
      <c r="C44" s="198" t="s">
        <v>1</v>
      </c>
      <c r="D44" s="198" t="s">
        <v>40</v>
      </c>
      <c r="E44" s="198"/>
      <c r="F44" s="198"/>
      <c r="G44" s="198"/>
      <c r="H44" s="198"/>
      <c r="I44" s="198"/>
      <c r="J44" s="198"/>
      <c r="K44" s="72" t="s">
        <v>13</v>
      </c>
      <c r="L44" s="89">
        <v>45565</v>
      </c>
      <c r="M44" s="89">
        <v>45930</v>
      </c>
      <c r="N44" s="89">
        <v>46295</v>
      </c>
      <c r="O44" s="89">
        <v>46660</v>
      </c>
      <c r="P44" s="89">
        <v>47026</v>
      </c>
      <c r="Q44" s="89">
        <v>47391</v>
      </c>
      <c r="R44" s="89">
        <v>47756</v>
      </c>
      <c r="S44" s="89">
        <v>48121</v>
      </c>
      <c r="T44" s="74" t="s">
        <v>14</v>
      </c>
    </row>
    <row r="45" spans="2:20" x14ac:dyDescent="0.25">
      <c r="B45" s="57"/>
      <c r="C45" s="198"/>
      <c r="D45" s="198">
        <v>1</v>
      </c>
      <c r="E45" s="198"/>
      <c r="F45" s="198"/>
      <c r="G45" s="198"/>
      <c r="H45" s="198"/>
      <c r="I45" s="198"/>
      <c r="J45" s="198"/>
      <c r="K45" s="75">
        <v>2</v>
      </c>
      <c r="L45" s="75">
        <v>3</v>
      </c>
      <c r="M45" s="75">
        <v>4</v>
      </c>
      <c r="N45" s="75">
        <v>5</v>
      </c>
      <c r="O45" s="75">
        <v>6</v>
      </c>
      <c r="P45" s="75">
        <v>7</v>
      </c>
      <c r="Q45" s="75">
        <v>8</v>
      </c>
      <c r="R45" s="75">
        <v>9</v>
      </c>
      <c r="S45" s="75">
        <v>10</v>
      </c>
      <c r="T45" s="91">
        <v>11</v>
      </c>
    </row>
    <row r="46" spans="2:20" ht="32.25" customHeight="1" x14ac:dyDescent="0.25">
      <c r="B46" s="57"/>
      <c r="C46" s="75">
        <v>1</v>
      </c>
      <c r="D46" s="227" t="s">
        <v>168</v>
      </c>
      <c r="E46" s="227"/>
      <c r="F46" s="227"/>
      <c r="G46" s="227"/>
      <c r="H46" s="227"/>
      <c r="I46" s="227"/>
      <c r="J46" s="227"/>
      <c r="K46" s="76" t="s">
        <v>61</v>
      </c>
      <c r="L46" s="160">
        <f>L47+L48+SUM(L51:L63)+L70+L71+L64</f>
        <v>0</v>
      </c>
      <c r="M46" s="160">
        <f t="shared" ref="M46:S46" si="9">M47+M48+SUM(M51:M63)+M70+M71+M64</f>
        <v>0</v>
      </c>
      <c r="N46" s="160">
        <f t="shared" si="9"/>
        <v>0</v>
      </c>
      <c r="O46" s="160">
        <f>O47+O48+SUM(O51:O63)+O70+O71+O64</f>
        <v>0</v>
      </c>
      <c r="P46" s="160">
        <f>P47+P48+SUM(P51:P63)+P70+P71+P64</f>
        <v>0</v>
      </c>
      <c r="Q46" s="160">
        <f t="shared" si="9"/>
        <v>0</v>
      </c>
      <c r="R46" s="160">
        <f t="shared" si="9"/>
        <v>0</v>
      </c>
      <c r="S46" s="160">
        <f t="shared" si="9"/>
        <v>0</v>
      </c>
      <c r="T46" s="160">
        <f>SUM(L46:S46)</f>
        <v>0</v>
      </c>
    </row>
    <row r="47" spans="2:20" ht="51.65" customHeight="1" x14ac:dyDescent="0.25">
      <c r="B47" s="57"/>
      <c r="C47" s="77" t="s">
        <v>28</v>
      </c>
      <c r="D47" s="199" t="s">
        <v>138</v>
      </c>
      <c r="E47" s="199"/>
      <c r="F47" s="199"/>
      <c r="G47" s="199"/>
      <c r="H47" s="199"/>
      <c r="I47" s="199"/>
      <c r="J47" s="199"/>
      <c r="K47" s="76" t="s">
        <v>61</v>
      </c>
      <c r="L47" s="161"/>
      <c r="M47" s="161"/>
      <c r="N47" s="161"/>
      <c r="O47" s="161"/>
      <c r="P47" s="161"/>
      <c r="Q47" s="161"/>
      <c r="R47" s="161"/>
      <c r="S47" s="161"/>
      <c r="T47" s="160">
        <f t="shared" ref="T47:T72" si="10">SUM(L47:S47)</f>
        <v>0</v>
      </c>
    </row>
    <row r="48" spans="2:20" ht="25.4" customHeight="1" x14ac:dyDescent="0.25">
      <c r="B48" s="57"/>
      <c r="C48" s="77" t="s">
        <v>29</v>
      </c>
      <c r="D48" s="199" t="s">
        <v>184</v>
      </c>
      <c r="E48" s="199"/>
      <c r="F48" s="199"/>
      <c r="G48" s="199"/>
      <c r="H48" s="199"/>
      <c r="I48" s="199"/>
      <c r="J48" s="199"/>
      <c r="K48" s="76" t="s">
        <v>61</v>
      </c>
      <c r="L48" s="160">
        <f>SUM(L49:L50)</f>
        <v>0</v>
      </c>
      <c r="M48" s="160">
        <f t="shared" ref="M48:S48" si="11">SUM(M49:M50)</f>
        <v>0</v>
      </c>
      <c r="N48" s="160">
        <f t="shared" si="11"/>
        <v>0</v>
      </c>
      <c r="O48" s="160">
        <f t="shared" si="11"/>
        <v>0</v>
      </c>
      <c r="P48" s="160">
        <f t="shared" si="11"/>
        <v>0</v>
      </c>
      <c r="Q48" s="160">
        <f t="shared" si="11"/>
        <v>0</v>
      </c>
      <c r="R48" s="160">
        <f t="shared" si="11"/>
        <v>0</v>
      </c>
      <c r="S48" s="160">
        <f t="shared" si="11"/>
        <v>0</v>
      </c>
      <c r="T48" s="160">
        <f t="shared" si="10"/>
        <v>0</v>
      </c>
    </row>
    <row r="49" spans="2:20" ht="51" customHeight="1" x14ac:dyDescent="0.25">
      <c r="B49" s="57"/>
      <c r="C49" s="77" t="s">
        <v>48</v>
      </c>
      <c r="D49" s="228" t="s">
        <v>185</v>
      </c>
      <c r="E49" s="228"/>
      <c r="F49" s="228"/>
      <c r="G49" s="228"/>
      <c r="H49" s="228"/>
      <c r="I49" s="228"/>
      <c r="J49" s="228"/>
      <c r="K49" s="76" t="s">
        <v>61</v>
      </c>
      <c r="L49" s="161"/>
      <c r="M49" s="161"/>
      <c r="N49" s="161"/>
      <c r="O49" s="161"/>
      <c r="P49" s="161"/>
      <c r="Q49" s="161"/>
      <c r="R49" s="161"/>
      <c r="S49" s="161"/>
      <c r="T49" s="160">
        <f t="shared" si="10"/>
        <v>0</v>
      </c>
    </row>
    <row r="50" spans="2:20" ht="28.4" customHeight="1" x14ac:dyDescent="0.25">
      <c r="B50" s="57"/>
      <c r="C50" s="77" t="s">
        <v>49</v>
      </c>
      <c r="D50" s="228" t="s">
        <v>186</v>
      </c>
      <c r="E50" s="228"/>
      <c r="F50" s="228"/>
      <c r="G50" s="228"/>
      <c r="H50" s="228"/>
      <c r="I50" s="228"/>
      <c r="J50" s="228"/>
      <c r="K50" s="76" t="s">
        <v>61</v>
      </c>
      <c r="L50" s="161"/>
      <c r="M50" s="161"/>
      <c r="N50" s="161"/>
      <c r="O50" s="161"/>
      <c r="P50" s="161"/>
      <c r="Q50" s="161"/>
      <c r="R50" s="161"/>
      <c r="S50" s="161"/>
      <c r="T50" s="160">
        <f t="shared" si="10"/>
        <v>0</v>
      </c>
    </row>
    <row r="51" spans="2:20" ht="36" customHeight="1" x14ac:dyDescent="0.25">
      <c r="B51" s="57"/>
      <c r="C51" s="77" t="s">
        <v>30</v>
      </c>
      <c r="D51" s="229" t="s">
        <v>187</v>
      </c>
      <c r="E51" s="230"/>
      <c r="F51" s="230"/>
      <c r="G51" s="230"/>
      <c r="H51" s="230"/>
      <c r="I51" s="230"/>
      <c r="J51" s="231"/>
      <c r="K51" s="76" t="s">
        <v>61</v>
      </c>
      <c r="L51" s="161"/>
      <c r="M51" s="161"/>
      <c r="N51" s="161"/>
      <c r="O51" s="161"/>
      <c r="P51" s="161"/>
      <c r="Q51" s="161"/>
      <c r="R51" s="161"/>
      <c r="S51" s="161"/>
      <c r="T51" s="160">
        <f t="shared" si="10"/>
        <v>0</v>
      </c>
    </row>
    <row r="52" spans="2:20" ht="33" customHeight="1" x14ac:dyDescent="0.25">
      <c r="B52" s="57"/>
      <c r="C52" s="77" t="s">
        <v>31</v>
      </c>
      <c r="D52" s="199" t="s">
        <v>197</v>
      </c>
      <c r="E52" s="199"/>
      <c r="F52" s="199"/>
      <c r="G52" s="199"/>
      <c r="H52" s="199"/>
      <c r="I52" s="199"/>
      <c r="J52" s="199"/>
      <c r="K52" s="76" t="s">
        <v>61</v>
      </c>
      <c r="L52" s="161"/>
      <c r="M52" s="161"/>
      <c r="N52" s="161"/>
      <c r="O52" s="161"/>
      <c r="P52" s="161"/>
      <c r="Q52" s="161"/>
      <c r="R52" s="161"/>
      <c r="S52" s="161"/>
      <c r="T52" s="160">
        <f t="shared" si="10"/>
        <v>0</v>
      </c>
    </row>
    <row r="53" spans="2:20" ht="27" customHeight="1" x14ac:dyDescent="0.25">
      <c r="B53" s="57"/>
      <c r="C53" s="77" t="s">
        <v>32</v>
      </c>
      <c r="D53" s="199" t="s">
        <v>139</v>
      </c>
      <c r="E53" s="199"/>
      <c r="F53" s="199"/>
      <c r="G53" s="199"/>
      <c r="H53" s="199"/>
      <c r="I53" s="199"/>
      <c r="J53" s="199"/>
      <c r="K53" s="76" t="s">
        <v>61</v>
      </c>
      <c r="L53" s="161"/>
      <c r="M53" s="161"/>
      <c r="N53" s="161"/>
      <c r="O53" s="161"/>
      <c r="P53" s="161"/>
      <c r="Q53" s="161"/>
      <c r="R53" s="161"/>
      <c r="S53" s="161"/>
      <c r="T53" s="160">
        <f t="shared" si="10"/>
        <v>0</v>
      </c>
    </row>
    <row r="54" spans="2:20" ht="28.75" customHeight="1" x14ac:dyDescent="0.25">
      <c r="B54" s="56"/>
      <c r="C54" s="77" t="s">
        <v>33</v>
      </c>
      <c r="D54" s="199" t="s">
        <v>140</v>
      </c>
      <c r="E54" s="199"/>
      <c r="F54" s="199"/>
      <c r="G54" s="199"/>
      <c r="H54" s="199"/>
      <c r="I54" s="199"/>
      <c r="J54" s="199"/>
      <c r="K54" s="76" t="s">
        <v>61</v>
      </c>
      <c r="L54" s="161"/>
      <c r="M54" s="161"/>
      <c r="N54" s="161"/>
      <c r="O54" s="161"/>
      <c r="P54" s="161"/>
      <c r="Q54" s="161"/>
      <c r="R54" s="161"/>
      <c r="S54" s="161"/>
      <c r="T54" s="160">
        <f t="shared" si="10"/>
        <v>0</v>
      </c>
    </row>
    <row r="55" spans="2:20" ht="30" customHeight="1" x14ac:dyDescent="0.25">
      <c r="B55" s="56"/>
      <c r="C55" s="77" t="s">
        <v>34</v>
      </c>
      <c r="D55" s="199" t="s">
        <v>189</v>
      </c>
      <c r="E55" s="199"/>
      <c r="F55" s="199"/>
      <c r="G55" s="199"/>
      <c r="H55" s="199"/>
      <c r="I55" s="199"/>
      <c r="J55" s="199"/>
      <c r="K55" s="76" t="s">
        <v>61</v>
      </c>
      <c r="L55" s="161"/>
      <c r="M55" s="161"/>
      <c r="N55" s="161"/>
      <c r="O55" s="161"/>
      <c r="P55" s="161"/>
      <c r="Q55" s="161"/>
      <c r="R55" s="161"/>
      <c r="S55" s="161"/>
      <c r="T55" s="160">
        <f t="shared" si="10"/>
        <v>0</v>
      </c>
    </row>
    <row r="56" spans="2:20" ht="29.5" customHeight="1" x14ac:dyDescent="0.25">
      <c r="B56" s="56"/>
      <c r="C56" s="77" t="s">
        <v>55</v>
      </c>
      <c r="D56" s="199" t="s">
        <v>196</v>
      </c>
      <c r="E56" s="199"/>
      <c r="F56" s="199"/>
      <c r="G56" s="199"/>
      <c r="H56" s="199"/>
      <c r="I56" s="199"/>
      <c r="J56" s="199"/>
      <c r="K56" s="76" t="s">
        <v>61</v>
      </c>
      <c r="L56" s="161"/>
      <c r="M56" s="161"/>
      <c r="N56" s="161"/>
      <c r="O56" s="161"/>
      <c r="P56" s="161"/>
      <c r="Q56" s="161"/>
      <c r="R56" s="161"/>
      <c r="S56" s="161"/>
      <c r="T56" s="160">
        <f t="shared" si="10"/>
        <v>0</v>
      </c>
    </row>
    <row r="57" spans="2:20" ht="31.75" customHeight="1" x14ac:dyDescent="0.25">
      <c r="B57" s="56"/>
      <c r="C57" s="77" t="s">
        <v>96</v>
      </c>
      <c r="D57" s="199" t="s">
        <v>191</v>
      </c>
      <c r="E57" s="199"/>
      <c r="F57" s="199"/>
      <c r="G57" s="199"/>
      <c r="H57" s="199"/>
      <c r="I57" s="199"/>
      <c r="J57" s="199"/>
      <c r="K57" s="76" t="s">
        <v>61</v>
      </c>
      <c r="L57" s="161"/>
      <c r="M57" s="161"/>
      <c r="N57" s="161"/>
      <c r="O57" s="161"/>
      <c r="P57" s="161"/>
      <c r="Q57" s="161"/>
      <c r="R57" s="161"/>
      <c r="S57" s="161"/>
      <c r="T57" s="160">
        <f t="shared" si="10"/>
        <v>0</v>
      </c>
    </row>
    <row r="58" spans="2:20" ht="41.5" customHeight="1" x14ac:dyDescent="0.25">
      <c r="B58" s="56"/>
      <c r="C58" s="77" t="s">
        <v>142</v>
      </c>
      <c r="D58" s="201" t="s">
        <v>198</v>
      </c>
      <c r="E58" s="202"/>
      <c r="F58" s="202"/>
      <c r="G58" s="202"/>
      <c r="H58" s="202"/>
      <c r="I58" s="202"/>
      <c r="J58" s="203"/>
      <c r="K58" s="76" t="s">
        <v>61</v>
      </c>
      <c r="L58" s="161"/>
      <c r="M58" s="161"/>
      <c r="N58" s="161"/>
      <c r="O58" s="161"/>
      <c r="P58" s="161"/>
      <c r="Q58" s="161"/>
      <c r="R58" s="161"/>
      <c r="S58" s="161"/>
      <c r="T58" s="160">
        <f t="shared" si="10"/>
        <v>0</v>
      </c>
    </row>
    <row r="59" spans="2:20" ht="28.4" customHeight="1" x14ac:dyDescent="0.25">
      <c r="B59" s="56"/>
      <c r="C59" s="77" t="s">
        <v>153</v>
      </c>
      <c r="D59" s="201" t="s">
        <v>141</v>
      </c>
      <c r="E59" s="202"/>
      <c r="F59" s="202"/>
      <c r="G59" s="202"/>
      <c r="H59" s="202"/>
      <c r="I59" s="202"/>
      <c r="J59" s="203"/>
      <c r="K59" s="76" t="s">
        <v>61</v>
      </c>
      <c r="L59" s="161"/>
      <c r="M59" s="161"/>
      <c r="N59" s="161"/>
      <c r="O59" s="161"/>
      <c r="P59" s="161"/>
      <c r="Q59" s="161"/>
      <c r="R59" s="161"/>
      <c r="S59" s="161"/>
      <c r="T59" s="160">
        <f t="shared" si="10"/>
        <v>0</v>
      </c>
    </row>
    <row r="60" spans="2:20" ht="28.4" customHeight="1" x14ac:dyDescent="0.25">
      <c r="B60" s="56"/>
      <c r="C60" s="77" t="s">
        <v>154</v>
      </c>
      <c r="D60" s="199" t="s">
        <v>143</v>
      </c>
      <c r="E60" s="199"/>
      <c r="F60" s="199"/>
      <c r="G60" s="199"/>
      <c r="H60" s="199"/>
      <c r="I60" s="199"/>
      <c r="J60" s="199"/>
      <c r="K60" s="76" t="s">
        <v>61</v>
      </c>
      <c r="L60" s="161"/>
      <c r="M60" s="161"/>
      <c r="N60" s="161"/>
      <c r="O60" s="161"/>
      <c r="P60" s="161"/>
      <c r="Q60" s="161"/>
      <c r="R60" s="161"/>
      <c r="S60" s="161"/>
      <c r="T60" s="160">
        <f t="shared" si="10"/>
        <v>0</v>
      </c>
    </row>
    <row r="61" spans="2:20" ht="28.4" customHeight="1" x14ac:dyDescent="0.25">
      <c r="B61" s="56"/>
      <c r="C61" s="77" t="s">
        <v>155</v>
      </c>
      <c r="D61" s="199" t="s">
        <v>144</v>
      </c>
      <c r="E61" s="199"/>
      <c r="F61" s="199"/>
      <c r="G61" s="199"/>
      <c r="H61" s="199"/>
      <c r="I61" s="199"/>
      <c r="J61" s="199"/>
      <c r="K61" s="76" t="s">
        <v>61</v>
      </c>
      <c r="L61" s="161"/>
      <c r="M61" s="161"/>
      <c r="N61" s="161"/>
      <c r="O61" s="161"/>
      <c r="P61" s="161"/>
      <c r="Q61" s="161"/>
      <c r="R61" s="161"/>
      <c r="S61" s="161"/>
      <c r="T61" s="160">
        <f t="shared" si="10"/>
        <v>0</v>
      </c>
    </row>
    <row r="62" spans="2:20" ht="28.4" customHeight="1" x14ac:dyDescent="0.25">
      <c r="B62" s="56"/>
      <c r="C62" s="77" t="s">
        <v>156</v>
      </c>
      <c r="D62" s="199" t="s">
        <v>145</v>
      </c>
      <c r="E62" s="199"/>
      <c r="F62" s="199"/>
      <c r="G62" s="199"/>
      <c r="H62" s="199"/>
      <c r="I62" s="199"/>
      <c r="J62" s="199"/>
      <c r="K62" s="76" t="s">
        <v>61</v>
      </c>
      <c r="L62" s="161"/>
      <c r="M62" s="161"/>
      <c r="N62" s="161"/>
      <c r="O62" s="161"/>
      <c r="P62" s="161"/>
      <c r="Q62" s="161"/>
      <c r="R62" s="161"/>
      <c r="S62" s="161"/>
      <c r="T62" s="160">
        <f t="shared" si="10"/>
        <v>0</v>
      </c>
    </row>
    <row r="63" spans="2:20" ht="44.15" customHeight="1" x14ac:dyDescent="0.25">
      <c r="B63" s="56"/>
      <c r="C63" s="77" t="s">
        <v>157</v>
      </c>
      <c r="D63" s="199" t="s">
        <v>146</v>
      </c>
      <c r="E63" s="199"/>
      <c r="F63" s="199"/>
      <c r="G63" s="199"/>
      <c r="H63" s="199"/>
      <c r="I63" s="199"/>
      <c r="J63" s="199"/>
      <c r="K63" s="76" t="s">
        <v>61</v>
      </c>
      <c r="L63" s="161"/>
      <c r="M63" s="161"/>
      <c r="N63" s="161"/>
      <c r="O63" s="161"/>
      <c r="P63" s="161"/>
      <c r="Q63" s="161"/>
      <c r="R63" s="161"/>
      <c r="S63" s="161"/>
      <c r="T63" s="160">
        <f t="shared" si="10"/>
        <v>0</v>
      </c>
    </row>
    <row r="64" spans="2:20" ht="28.4" customHeight="1" x14ac:dyDescent="0.25">
      <c r="B64" s="56"/>
      <c r="C64" s="77" t="s">
        <v>158</v>
      </c>
      <c r="D64" s="199" t="s">
        <v>159</v>
      </c>
      <c r="E64" s="199"/>
      <c r="F64" s="199"/>
      <c r="G64" s="199"/>
      <c r="H64" s="199"/>
      <c r="I64" s="199"/>
      <c r="J64" s="199"/>
      <c r="K64" s="76" t="s">
        <v>61</v>
      </c>
      <c r="L64" s="163">
        <f>SUM(L65:L69)</f>
        <v>0</v>
      </c>
      <c r="M64" s="163">
        <f t="shared" ref="M64:R64" si="12">SUM(M65:M69)</f>
        <v>0</v>
      </c>
      <c r="N64" s="163">
        <f t="shared" si="12"/>
        <v>0</v>
      </c>
      <c r="O64" s="163">
        <f t="shared" si="12"/>
        <v>0</v>
      </c>
      <c r="P64" s="163">
        <f t="shared" si="12"/>
        <v>0</v>
      </c>
      <c r="Q64" s="163">
        <f t="shared" si="12"/>
        <v>0</v>
      </c>
      <c r="R64" s="163">
        <f t="shared" si="12"/>
        <v>0</v>
      </c>
      <c r="S64" s="163">
        <f>SUM(S65:S69)</f>
        <v>0</v>
      </c>
      <c r="T64" s="160">
        <f t="shared" si="10"/>
        <v>0</v>
      </c>
    </row>
    <row r="65" spans="2:20" ht="28.4" customHeight="1" x14ac:dyDescent="0.25">
      <c r="B65" s="56"/>
      <c r="C65" s="77" t="s">
        <v>199</v>
      </c>
      <c r="D65" s="204" t="s">
        <v>147</v>
      </c>
      <c r="E65" s="204"/>
      <c r="F65" s="204"/>
      <c r="G65" s="204"/>
      <c r="H65" s="204"/>
      <c r="I65" s="204"/>
      <c r="J65" s="204"/>
      <c r="K65" s="76" t="s">
        <v>61</v>
      </c>
      <c r="L65" s="161"/>
      <c r="M65" s="161"/>
      <c r="N65" s="161"/>
      <c r="O65" s="161"/>
      <c r="P65" s="161"/>
      <c r="Q65" s="161"/>
      <c r="R65" s="161"/>
      <c r="S65" s="161"/>
      <c r="T65" s="160">
        <f t="shared" si="10"/>
        <v>0</v>
      </c>
    </row>
    <row r="66" spans="2:20" ht="28.4" customHeight="1" x14ac:dyDescent="0.25">
      <c r="B66" s="56"/>
      <c r="C66" s="77" t="s">
        <v>200</v>
      </c>
      <c r="D66" s="204" t="s">
        <v>148</v>
      </c>
      <c r="E66" s="204"/>
      <c r="F66" s="204"/>
      <c r="G66" s="204"/>
      <c r="H66" s="204"/>
      <c r="I66" s="204"/>
      <c r="J66" s="204"/>
      <c r="K66" s="76" t="s">
        <v>61</v>
      </c>
      <c r="L66" s="161"/>
      <c r="M66" s="161"/>
      <c r="N66" s="161"/>
      <c r="O66" s="161"/>
      <c r="P66" s="161"/>
      <c r="Q66" s="161"/>
      <c r="R66" s="161"/>
      <c r="S66" s="161"/>
      <c r="T66" s="160">
        <f t="shared" si="10"/>
        <v>0</v>
      </c>
    </row>
    <row r="67" spans="2:20" ht="28.4" customHeight="1" x14ac:dyDescent="0.25">
      <c r="B67" s="56"/>
      <c r="C67" s="77" t="s">
        <v>201</v>
      </c>
      <c r="D67" s="204" t="s">
        <v>149</v>
      </c>
      <c r="E67" s="204"/>
      <c r="F67" s="204"/>
      <c r="G67" s="204"/>
      <c r="H67" s="204"/>
      <c r="I67" s="204"/>
      <c r="J67" s="204"/>
      <c r="K67" s="76" t="s">
        <v>61</v>
      </c>
      <c r="L67" s="161"/>
      <c r="M67" s="161"/>
      <c r="N67" s="161"/>
      <c r="O67" s="161"/>
      <c r="P67" s="161"/>
      <c r="Q67" s="161"/>
      <c r="R67" s="161"/>
      <c r="S67" s="161"/>
      <c r="T67" s="160">
        <f t="shared" si="10"/>
        <v>0</v>
      </c>
    </row>
    <row r="68" spans="2:20" ht="28.4" customHeight="1" x14ac:dyDescent="0.25">
      <c r="B68" s="56"/>
      <c r="C68" s="77" t="s">
        <v>202</v>
      </c>
      <c r="D68" s="204" t="s">
        <v>150</v>
      </c>
      <c r="E68" s="204"/>
      <c r="F68" s="204"/>
      <c r="G68" s="204"/>
      <c r="H68" s="204"/>
      <c r="I68" s="204"/>
      <c r="J68" s="204"/>
      <c r="K68" s="76" t="s">
        <v>61</v>
      </c>
      <c r="L68" s="161"/>
      <c r="M68" s="161"/>
      <c r="N68" s="161"/>
      <c r="O68" s="161"/>
      <c r="P68" s="161"/>
      <c r="Q68" s="161"/>
      <c r="R68" s="161"/>
      <c r="S68" s="161"/>
      <c r="T68" s="160">
        <f t="shared" si="10"/>
        <v>0</v>
      </c>
    </row>
    <row r="69" spans="2:20" ht="28.4" customHeight="1" x14ac:dyDescent="0.25">
      <c r="B69" s="56"/>
      <c r="C69" s="77" t="s">
        <v>203</v>
      </c>
      <c r="D69" s="204" t="s">
        <v>151</v>
      </c>
      <c r="E69" s="204"/>
      <c r="F69" s="204"/>
      <c r="G69" s="204"/>
      <c r="H69" s="204"/>
      <c r="I69" s="204"/>
      <c r="J69" s="204"/>
      <c r="K69" s="76" t="s">
        <v>61</v>
      </c>
      <c r="L69" s="161"/>
      <c r="M69" s="161"/>
      <c r="N69" s="161"/>
      <c r="O69" s="161"/>
      <c r="P69" s="161"/>
      <c r="Q69" s="161"/>
      <c r="R69" s="161"/>
      <c r="S69" s="161"/>
      <c r="T69" s="160">
        <f t="shared" si="10"/>
        <v>0</v>
      </c>
    </row>
    <row r="70" spans="2:20" ht="28.4" customHeight="1" x14ac:dyDescent="0.25">
      <c r="B70" s="56"/>
      <c r="C70" s="122" t="s">
        <v>193</v>
      </c>
      <c r="D70" s="199" t="s">
        <v>152</v>
      </c>
      <c r="E70" s="199"/>
      <c r="F70" s="199"/>
      <c r="G70" s="199"/>
      <c r="H70" s="199"/>
      <c r="I70" s="199"/>
      <c r="J70" s="199"/>
      <c r="K70" s="76" t="s">
        <v>61</v>
      </c>
      <c r="L70" s="161"/>
      <c r="M70" s="161"/>
      <c r="N70" s="161"/>
      <c r="O70" s="161"/>
      <c r="P70" s="161"/>
      <c r="Q70" s="161"/>
      <c r="R70" s="161"/>
      <c r="S70" s="161"/>
      <c r="T70" s="160">
        <f t="shared" si="10"/>
        <v>0</v>
      </c>
    </row>
    <row r="71" spans="2:20" ht="28.4" customHeight="1" x14ac:dyDescent="0.25">
      <c r="B71" s="56"/>
      <c r="C71" s="122" t="s">
        <v>204</v>
      </c>
      <c r="D71" s="234" t="s">
        <v>194</v>
      </c>
      <c r="E71" s="235"/>
      <c r="F71" s="235"/>
      <c r="G71" s="235"/>
      <c r="H71" s="235"/>
      <c r="I71" s="235"/>
      <c r="J71" s="236"/>
      <c r="K71" s="76" t="s">
        <v>61</v>
      </c>
      <c r="L71" s="161"/>
      <c r="M71" s="161"/>
      <c r="N71" s="161"/>
      <c r="O71" s="161"/>
      <c r="P71" s="161"/>
      <c r="Q71" s="161"/>
      <c r="R71" s="161"/>
      <c r="S71" s="161"/>
      <c r="T71" s="160">
        <f t="shared" si="10"/>
        <v>0</v>
      </c>
    </row>
    <row r="72" spans="2:20" s="130" customFormat="1" ht="14.25" customHeight="1" x14ac:dyDescent="0.25">
      <c r="B72" s="128"/>
      <c r="C72" s="232" t="s">
        <v>47</v>
      </c>
      <c r="D72" s="232"/>
      <c r="E72" s="232"/>
      <c r="F72" s="232"/>
      <c r="G72" s="232"/>
      <c r="H72" s="232"/>
      <c r="I72" s="232"/>
      <c r="J72" s="232"/>
      <c r="K72" s="129" t="s">
        <v>61</v>
      </c>
      <c r="L72" s="162">
        <f t="shared" ref="L72:S72" si="13">L46</f>
        <v>0</v>
      </c>
      <c r="M72" s="162">
        <f t="shared" si="13"/>
        <v>0</v>
      </c>
      <c r="N72" s="162">
        <f t="shared" si="13"/>
        <v>0</v>
      </c>
      <c r="O72" s="162">
        <f t="shared" si="13"/>
        <v>0</v>
      </c>
      <c r="P72" s="162">
        <f t="shared" si="13"/>
        <v>0</v>
      </c>
      <c r="Q72" s="162">
        <f t="shared" si="13"/>
        <v>0</v>
      </c>
      <c r="R72" s="162">
        <f t="shared" si="13"/>
        <v>0</v>
      </c>
      <c r="S72" s="162">
        <f t="shared" si="13"/>
        <v>0</v>
      </c>
      <c r="T72" s="160">
        <f t="shared" si="10"/>
        <v>0</v>
      </c>
    </row>
    <row r="73" spans="2:20" ht="15" customHeight="1" x14ac:dyDescent="0.25">
      <c r="B73" s="5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8"/>
      <c r="S73" s="8"/>
      <c r="T73" s="4"/>
    </row>
    <row r="74" spans="2:20" ht="15" customHeight="1" x14ac:dyDescent="0.25">
      <c r="B74" s="54"/>
      <c r="C74" s="67" t="s">
        <v>51</v>
      </c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8"/>
      <c r="S74" s="8"/>
      <c r="T74" s="4"/>
    </row>
    <row r="75" spans="2:20" ht="84" customHeight="1" x14ac:dyDescent="0.25">
      <c r="B75" s="56"/>
      <c r="C75" s="198" t="s">
        <v>1</v>
      </c>
      <c r="D75" s="198" t="s">
        <v>40</v>
      </c>
      <c r="E75" s="198"/>
      <c r="F75" s="198"/>
      <c r="G75" s="198"/>
      <c r="H75" s="198"/>
      <c r="I75" s="198"/>
      <c r="J75" s="198"/>
      <c r="K75" s="72" t="s">
        <v>13</v>
      </c>
      <c r="L75" s="89">
        <v>45565</v>
      </c>
      <c r="M75" s="89">
        <v>45930</v>
      </c>
      <c r="N75" s="89">
        <v>46295</v>
      </c>
      <c r="O75" s="89">
        <v>46660</v>
      </c>
      <c r="P75" s="89">
        <v>47026</v>
      </c>
      <c r="Q75" s="89">
        <v>47391</v>
      </c>
      <c r="R75" s="89">
        <v>47756</v>
      </c>
      <c r="S75" s="89">
        <v>48121</v>
      </c>
      <c r="T75" s="73" t="str">
        <f>T14</f>
        <v>Всего</v>
      </c>
    </row>
    <row r="76" spans="2:20" x14ac:dyDescent="0.25">
      <c r="B76" s="57"/>
      <c r="C76" s="198"/>
      <c r="D76" s="198">
        <v>1</v>
      </c>
      <c r="E76" s="198"/>
      <c r="F76" s="198"/>
      <c r="G76" s="198"/>
      <c r="H76" s="198"/>
      <c r="I76" s="198"/>
      <c r="J76" s="198"/>
      <c r="K76" s="75">
        <v>2</v>
      </c>
      <c r="L76" s="75">
        <v>3</v>
      </c>
      <c r="M76" s="75">
        <v>4</v>
      </c>
      <c r="N76" s="75">
        <v>5</v>
      </c>
      <c r="O76" s="75">
        <v>6</v>
      </c>
      <c r="P76" s="75">
        <v>7</v>
      </c>
      <c r="Q76" s="75">
        <v>8</v>
      </c>
      <c r="R76" s="75">
        <v>9</v>
      </c>
      <c r="S76" s="75">
        <v>10</v>
      </c>
      <c r="T76" s="91">
        <v>11</v>
      </c>
    </row>
    <row r="77" spans="2:20" ht="31.75" customHeight="1" x14ac:dyDescent="0.25">
      <c r="B77" s="57"/>
      <c r="C77" s="75">
        <v>1</v>
      </c>
      <c r="D77" s="227" t="s">
        <v>168</v>
      </c>
      <c r="E77" s="227"/>
      <c r="F77" s="227"/>
      <c r="G77" s="227"/>
      <c r="H77" s="227"/>
      <c r="I77" s="227"/>
      <c r="J77" s="227"/>
      <c r="K77" s="76" t="s">
        <v>61</v>
      </c>
      <c r="L77" s="160">
        <f>L27+L46</f>
        <v>0</v>
      </c>
      <c r="M77" s="160">
        <f t="shared" ref="M77:T77" si="14">M27+M46</f>
        <v>0</v>
      </c>
      <c r="N77" s="160">
        <f t="shared" si="14"/>
        <v>0</v>
      </c>
      <c r="O77" s="160">
        <f t="shared" si="14"/>
        <v>0</v>
      </c>
      <c r="P77" s="160">
        <f t="shared" si="14"/>
        <v>0</v>
      </c>
      <c r="Q77" s="160">
        <f t="shared" si="14"/>
        <v>0</v>
      </c>
      <c r="R77" s="160">
        <f t="shared" si="14"/>
        <v>0</v>
      </c>
      <c r="S77" s="160">
        <f t="shared" si="14"/>
        <v>0</v>
      </c>
      <c r="T77" s="160">
        <f t="shared" si="14"/>
        <v>0</v>
      </c>
    </row>
    <row r="78" spans="2:20" ht="49.4" customHeight="1" x14ac:dyDescent="0.25">
      <c r="B78" s="57"/>
      <c r="C78" s="77" t="s">
        <v>28</v>
      </c>
      <c r="D78" s="199" t="s">
        <v>138</v>
      </c>
      <c r="E78" s="199"/>
      <c r="F78" s="199"/>
      <c r="G78" s="199"/>
      <c r="H78" s="199"/>
      <c r="I78" s="199"/>
      <c r="J78" s="199"/>
      <c r="K78" s="76" t="s">
        <v>61</v>
      </c>
      <c r="L78" s="160">
        <f t="shared" ref="L78:T90" si="15">L28+L47</f>
        <v>0</v>
      </c>
      <c r="M78" s="160">
        <f t="shared" si="15"/>
        <v>0</v>
      </c>
      <c r="N78" s="160">
        <f t="shared" si="15"/>
        <v>0</v>
      </c>
      <c r="O78" s="160">
        <f t="shared" si="15"/>
        <v>0</v>
      </c>
      <c r="P78" s="160">
        <f t="shared" si="15"/>
        <v>0</v>
      </c>
      <c r="Q78" s="160">
        <f t="shared" si="15"/>
        <v>0</v>
      </c>
      <c r="R78" s="160">
        <f t="shared" si="15"/>
        <v>0</v>
      </c>
      <c r="S78" s="160">
        <f t="shared" si="15"/>
        <v>0</v>
      </c>
      <c r="T78" s="160">
        <f t="shared" si="15"/>
        <v>0</v>
      </c>
    </row>
    <row r="79" spans="2:20" ht="30.65" customHeight="1" x14ac:dyDescent="0.25">
      <c r="B79" s="57"/>
      <c r="C79" s="77" t="s">
        <v>29</v>
      </c>
      <c r="D79" s="199" t="s">
        <v>184</v>
      </c>
      <c r="E79" s="199"/>
      <c r="F79" s="199"/>
      <c r="G79" s="199"/>
      <c r="H79" s="199"/>
      <c r="I79" s="199"/>
      <c r="J79" s="199"/>
      <c r="K79" s="76" t="s">
        <v>61</v>
      </c>
      <c r="L79" s="160">
        <f t="shared" si="15"/>
        <v>0</v>
      </c>
      <c r="M79" s="160">
        <f t="shared" si="15"/>
        <v>0</v>
      </c>
      <c r="N79" s="160">
        <f t="shared" si="15"/>
        <v>0</v>
      </c>
      <c r="O79" s="160">
        <f t="shared" si="15"/>
        <v>0</v>
      </c>
      <c r="P79" s="160">
        <f t="shared" si="15"/>
        <v>0</v>
      </c>
      <c r="Q79" s="160">
        <f t="shared" si="15"/>
        <v>0</v>
      </c>
      <c r="R79" s="160">
        <f t="shared" si="15"/>
        <v>0</v>
      </c>
      <c r="S79" s="160">
        <f t="shared" si="15"/>
        <v>0</v>
      </c>
      <c r="T79" s="160">
        <f t="shared" si="15"/>
        <v>0</v>
      </c>
    </row>
    <row r="80" spans="2:20" ht="53.15" customHeight="1" x14ac:dyDescent="0.25">
      <c r="B80" s="56"/>
      <c r="C80" s="77" t="s">
        <v>48</v>
      </c>
      <c r="D80" s="228" t="s">
        <v>185</v>
      </c>
      <c r="E80" s="228"/>
      <c r="F80" s="228"/>
      <c r="G80" s="228"/>
      <c r="H80" s="228"/>
      <c r="I80" s="228"/>
      <c r="J80" s="228"/>
      <c r="K80" s="76" t="s">
        <v>61</v>
      </c>
      <c r="L80" s="160">
        <f t="shared" si="15"/>
        <v>0</v>
      </c>
      <c r="M80" s="160">
        <f t="shared" si="15"/>
        <v>0</v>
      </c>
      <c r="N80" s="160">
        <f t="shared" si="15"/>
        <v>0</v>
      </c>
      <c r="O80" s="160">
        <f t="shared" si="15"/>
        <v>0</v>
      </c>
      <c r="P80" s="160">
        <f t="shared" si="15"/>
        <v>0</v>
      </c>
      <c r="Q80" s="160">
        <f t="shared" si="15"/>
        <v>0</v>
      </c>
      <c r="R80" s="160">
        <f t="shared" si="15"/>
        <v>0</v>
      </c>
      <c r="S80" s="160">
        <f t="shared" si="15"/>
        <v>0</v>
      </c>
      <c r="T80" s="160">
        <f t="shared" si="15"/>
        <v>0</v>
      </c>
    </row>
    <row r="81" spans="2:20" ht="28.4" customHeight="1" x14ac:dyDescent="0.25">
      <c r="B81" s="56"/>
      <c r="C81" s="77" t="s">
        <v>49</v>
      </c>
      <c r="D81" s="228" t="s">
        <v>186</v>
      </c>
      <c r="E81" s="228"/>
      <c r="F81" s="228"/>
      <c r="G81" s="228"/>
      <c r="H81" s="228"/>
      <c r="I81" s="228"/>
      <c r="J81" s="228"/>
      <c r="K81" s="76" t="s">
        <v>61</v>
      </c>
      <c r="L81" s="160">
        <f t="shared" si="15"/>
        <v>0</v>
      </c>
      <c r="M81" s="160">
        <f t="shared" si="15"/>
        <v>0</v>
      </c>
      <c r="N81" s="160">
        <f t="shared" si="15"/>
        <v>0</v>
      </c>
      <c r="O81" s="160">
        <f t="shared" si="15"/>
        <v>0</v>
      </c>
      <c r="P81" s="160">
        <f t="shared" si="15"/>
        <v>0</v>
      </c>
      <c r="Q81" s="160">
        <f t="shared" si="15"/>
        <v>0</v>
      </c>
      <c r="R81" s="160">
        <f t="shared" si="15"/>
        <v>0</v>
      </c>
      <c r="S81" s="160">
        <f t="shared" si="15"/>
        <v>0</v>
      </c>
      <c r="T81" s="160">
        <f t="shared" si="15"/>
        <v>0</v>
      </c>
    </row>
    <row r="82" spans="2:20" ht="19.75" customHeight="1" x14ac:dyDescent="0.25">
      <c r="B82" s="56"/>
      <c r="C82" s="77" t="s">
        <v>30</v>
      </c>
      <c r="D82" s="229" t="s">
        <v>187</v>
      </c>
      <c r="E82" s="230"/>
      <c r="F82" s="230"/>
      <c r="G82" s="230"/>
      <c r="H82" s="230"/>
      <c r="I82" s="230"/>
      <c r="J82" s="231"/>
      <c r="K82" s="76" t="s">
        <v>61</v>
      </c>
      <c r="L82" s="160">
        <f t="shared" si="15"/>
        <v>0</v>
      </c>
      <c r="M82" s="160">
        <f t="shared" si="15"/>
        <v>0</v>
      </c>
      <c r="N82" s="160">
        <f t="shared" si="15"/>
        <v>0</v>
      </c>
      <c r="O82" s="160">
        <f t="shared" si="15"/>
        <v>0</v>
      </c>
      <c r="P82" s="160">
        <f t="shared" si="15"/>
        <v>0</v>
      </c>
      <c r="Q82" s="160">
        <f t="shared" si="15"/>
        <v>0</v>
      </c>
      <c r="R82" s="160">
        <f t="shared" si="15"/>
        <v>0</v>
      </c>
      <c r="S82" s="160">
        <f t="shared" si="15"/>
        <v>0</v>
      </c>
      <c r="T82" s="160">
        <f t="shared" si="15"/>
        <v>0</v>
      </c>
    </row>
    <row r="83" spans="2:20" ht="28.75" customHeight="1" x14ac:dyDescent="0.25">
      <c r="B83" s="56"/>
      <c r="C83" s="77" t="s">
        <v>31</v>
      </c>
      <c r="D83" s="199" t="s">
        <v>197</v>
      </c>
      <c r="E83" s="199"/>
      <c r="F83" s="199"/>
      <c r="G83" s="199"/>
      <c r="H83" s="199"/>
      <c r="I83" s="199"/>
      <c r="J83" s="199"/>
      <c r="K83" s="76" t="s">
        <v>61</v>
      </c>
      <c r="L83" s="160">
        <f t="shared" si="15"/>
        <v>0</v>
      </c>
      <c r="M83" s="160">
        <f t="shared" si="15"/>
        <v>0</v>
      </c>
      <c r="N83" s="160">
        <f t="shared" si="15"/>
        <v>0</v>
      </c>
      <c r="O83" s="160">
        <f t="shared" si="15"/>
        <v>0</v>
      </c>
      <c r="P83" s="160">
        <f t="shared" si="15"/>
        <v>0</v>
      </c>
      <c r="Q83" s="160">
        <f t="shared" si="15"/>
        <v>0</v>
      </c>
      <c r="R83" s="160">
        <f t="shared" si="15"/>
        <v>0</v>
      </c>
      <c r="S83" s="160">
        <f t="shared" si="15"/>
        <v>0</v>
      </c>
      <c r="T83" s="160">
        <f t="shared" si="15"/>
        <v>0</v>
      </c>
    </row>
    <row r="84" spans="2:20" ht="28.4" customHeight="1" x14ac:dyDescent="0.25">
      <c r="B84" s="56"/>
      <c r="C84" s="77" t="s">
        <v>32</v>
      </c>
      <c r="D84" s="199" t="s">
        <v>139</v>
      </c>
      <c r="E84" s="199"/>
      <c r="F84" s="199"/>
      <c r="G84" s="199"/>
      <c r="H84" s="199"/>
      <c r="I84" s="199"/>
      <c r="J84" s="199"/>
      <c r="K84" s="76" t="s">
        <v>61</v>
      </c>
      <c r="L84" s="160">
        <f t="shared" si="15"/>
        <v>0</v>
      </c>
      <c r="M84" s="160">
        <f t="shared" si="15"/>
        <v>0</v>
      </c>
      <c r="N84" s="160">
        <f t="shared" si="15"/>
        <v>0</v>
      </c>
      <c r="O84" s="160">
        <f t="shared" si="15"/>
        <v>0</v>
      </c>
      <c r="P84" s="160">
        <f t="shared" si="15"/>
        <v>0</v>
      </c>
      <c r="Q84" s="160">
        <f t="shared" si="15"/>
        <v>0</v>
      </c>
      <c r="R84" s="160">
        <f t="shared" si="15"/>
        <v>0</v>
      </c>
      <c r="S84" s="160">
        <f t="shared" si="15"/>
        <v>0</v>
      </c>
      <c r="T84" s="160">
        <f t="shared" si="15"/>
        <v>0</v>
      </c>
    </row>
    <row r="85" spans="2:20" ht="28.4" customHeight="1" x14ac:dyDescent="0.25">
      <c r="B85" s="56"/>
      <c r="C85" s="77" t="s">
        <v>33</v>
      </c>
      <c r="D85" s="199" t="s">
        <v>140</v>
      </c>
      <c r="E85" s="199"/>
      <c r="F85" s="199"/>
      <c r="G85" s="199"/>
      <c r="H85" s="199"/>
      <c r="I85" s="199"/>
      <c r="J85" s="199"/>
      <c r="K85" s="76" t="s">
        <v>61</v>
      </c>
      <c r="L85" s="160">
        <f t="shared" si="15"/>
        <v>0</v>
      </c>
      <c r="M85" s="160">
        <f t="shared" si="15"/>
        <v>0</v>
      </c>
      <c r="N85" s="160">
        <f t="shared" si="15"/>
        <v>0</v>
      </c>
      <c r="O85" s="160">
        <f t="shared" si="15"/>
        <v>0</v>
      </c>
      <c r="P85" s="160">
        <f t="shared" si="15"/>
        <v>0</v>
      </c>
      <c r="Q85" s="160">
        <f t="shared" si="15"/>
        <v>0</v>
      </c>
      <c r="R85" s="160">
        <f t="shared" si="15"/>
        <v>0</v>
      </c>
      <c r="S85" s="160">
        <f t="shared" si="15"/>
        <v>0</v>
      </c>
      <c r="T85" s="160">
        <f t="shared" si="15"/>
        <v>0</v>
      </c>
    </row>
    <row r="86" spans="2:20" ht="28.4" customHeight="1" x14ac:dyDescent="0.25">
      <c r="B86" s="56"/>
      <c r="C86" s="77" t="s">
        <v>34</v>
      </c>
      <c r="D86" s="199" t="s">
        <v>189</v>
      </c>
      <c r="E86" s="199"/>
      <c r="F86" s="199"/>
      <c r="G86" s="199"/>
      <c r="H86" s="199"/>
      <c r="I86" s="199"/>
      <c r="J86" s="199"/>
      <c r="K86" s="76" t="s">
        <v>61</v>
      </c>
      <c r="L86" s="160">
        <f t="shared" si="15"/>
        <v>0</v>
      </c>
      <c r="M86" s="160">
        <f t="shared" si="15"/>
        <v>0</v>
      </c>
      <c r="N86" s="160">
        <f t="shared" si="15"/>
        <v>0</v>
      </c>
      <c r="O86" s="160">
        <f t="shared" si="15"/>
        <v>0</v>
      </c>
      <c r="P86" s="160">
        <f t="shared" si="15"/>
        <v>0</v>
      </c>
      <c r="Q86" s="160">
        <f t="shared" si="15"/>
        <v>0</v>
      </c>
      <c r="R86" s="160">
        <f t="shared" si="15"/>
        <v>0</v>
      </c>
      <c r="S86" s="160">
        <f t="shared" si="15"/>
        <v>0</v>
      </c>
      <c r="T86" s="160">
        <f t="shared" si="15"/>
        <v>0</v>
      </c>
    </row>
    <row r="87" spans="2:20" ht="28.4" customHeight="1" x14ac:dyDescent="0.25">
      <c r="B87" s="56"/>
      <c r="C87" s="77" t="s">
        <v>55</v>
      </c>
      <c r="D87" s="199" t="s">
        <v>196</v>
      </c>
      <c r="E87" s="199"/>
      <c r="F87" s="199"/>
      <c r="G87" s="199"/>
      <c r="H87" s="199"/>
      <c r="I87" s="199"/>
      <c r="J87" s="199"/>
      <c r="K87" s="76" t="s">
        <v>61</v>
      </c>
      <c r="L87" s="160">
        <f t="shared" si="15"/>
        <v>0</v>
      </c>
      <c r="M87" s="160">
        <f t="shared" si="15"/>
        <v>0</v>
      </c>
      <c r="N87" s="160">
        <f t="shared" si="15"/>
        <v>0</v>
      </c>
      <c r="O87" s="160">
        <f t="shared" si="15"/>
        <v>0</v>
      </c>
      <c r="P87" s="160">
        <f t="shared" si="15"/>
        <v>0</v>
      </c>
      <c r="Q87" s="160">
        <f t="shared" si="15"/>
        <v>0</v>
      </c>
      <c r="R87" s="160">
        <f t="shared" si="15"/>
        <v>0</v>
      </c>
      <c r="S87" s="160">
        <f t="shared" si="15"/>
        <v>0</v>
      </c>
      <c r="T87" s="160">
        <f t="shared" si="15"/>
        <v>0</v>
      </c>
    </row>
    <row r="88" spans="2:20" ht="29.5" customHeight="1" x14ac:dyDescent="0.25">
      <c r="B88" s="56"/>
      <c r="C88" s="77" t="s">
        <v>96</v>
      </c>
      <c r="D88" s="199" t="s">
        <v>191</v>
      </c>
      <c r="E88" s="199"/>
      <c r="F88" s="199"/>
      <c r="G88" s="199"/>
      <c r="H88" s="199"/>
      <c r="I88" s="199"/>
      <c r="J88" s="199"/>
      <c r="K88" s="76" t="s">
        <v>61</v>
      </c>
      <c r="L88" s="160">
        <f t="shared" si="15"/>
        <v>0</v>
      </c>
      <c r="M88" s="160">
        <f t="shared" si="15"/>
        <v>0</v>
      </c>
      <c r="N88" s="160">
        <f t="shared" si="15"/>
        <v>0</v>
      </c>
      <c r="O88" s="160">
        <f t="shared" si="15"/>
        <v>0</v>
      </c>
      <c r="P88" s="160">
        <f t="shared" si="15"/>
        <v>0</v>
      </c>
      <c r="Q88" s="160">
        <f t="shared" si="15"/>
        <v>0</v>
      </c>
      <c r="R88" s="160">
        <f t="shared" si="15"/>
        <v>0</v>
      </c>
      <c r="S88" s="160">
        <f t="shared" si="15"/>
        <v>0</v>
      </c>
      <c r="T88" s="160">
        <f t="shared" si="15"/>
        <v>0</v>
      </c>
    </row>
    <row r="89" spans="2:20" ht="40.4" customHeight="1" x14ac:dyDescent="0.25">
      <c r="B89" s="56"/>
      <c r="C89" s="77" t="s">
        <v>142</v>
      </c>
      <c r="D89" s="201" t="s">
        <v>198</v>
      </c>
      <c r="E89" s="202"/>
      <c r="F89" s="202"/>
      <c r="G89" s="202"/>
      <c r="H89" s="202"/>
      <c r="I89" s="202"/>
      <c r="J89" s="203"/>
      <c r="K89" s="76" t="s">
        <v>61</v>
      </c>
      <c r="L89" s="160">
        <f t="shared" si="15"/>
        <v>0</v>
      </c>
      <c r="M89" s="160">
        <f t="shared" si="15"/>
        <v>0</v>
      </c>
      <c r="N89" s="160">
        <f t="shared" si="15"/>
        <v>0</v>
      </c>
      <c r="O89" s="160">
        <f t="shared" si="15"/>
        <v>0</v>
      </c>
      <c r="P89" s="160">
        <f t="shared" si="15"/>
        <v>0</v>
      </c>
      <c r="Q89" s="160">
        <f t="shared" si="15"/>
        <v>0</v>
      </c>
      <c r="R89" s="160">
        <f t="shared" si="15"/>
        <v>0</v>
      </c>
      <c r="S89" s="160">
        <f t="shared" si="15"/>
        <v>0</v>
      </c>
      <c r="T89" s="160">
        <f t="shared" si="15"/>
        <v>0</v>
      </c>
    </row>
    <row r="90" spans="2:20" ht="29.5" customHeight="1" x14ac:dyDescent="0.25">
      <c r="B90" s="56"/>
      <c r="C90" s="77" t="s">
        <v>153</v>
      </c>
      <c r="D90" s="201" t="s">
        <v>141</v>
      </c>
      <c r="E90" s="202"/>
      <c r="F90" s="202"/>
      <c r="G90" s="202"/>
      <c r="H90" s="202"/>
      <c r="I90" s="202"/>
      <c r="J90" s="203"/>
      <c r="K90" s="76" t="s">
        <v>61</v>
      </c>
      <c r="L90" s="160">
        <f t="shared" si="15"/>
        <v>0</v>
      </c>
      <c r="M90" s="160">
        <f t="shared" si="15"/>
        <v>0</v>
      </c>
      <c r="N90" s="160">
        <f t="shared" si="15"/>
        <v>0</v>
      </c>
      <c r="O90" s="160">
        <f t="shared" si="15"/>
        <v>0</v>
      </c>
      <c r="P90" s="160">
        <f t="shared" si="15"/>
        <v>0</v>
      </c>
      <c r="Q90" s="160">
        <f t="shared" si="15"/>
        <v>0</v>
      </c>
      <c r="R90" s="160">
        <f t="shared" si="15"/>
        <v>0</v>
      </c>
      <c r="S90" s="160">
        <f t="shared" si="15"/>
        <v>0</v>
      </c>
      <c r="T90" s="160">
        <f t="shared" si="15"/>
        <v>0</v>
      </c>
    </row>
    <row r="91" spans="2:20" ht="31.4" customHeight="1" x14ac:dyDescent="0.25">
      <c r="B91" s="56"/>
      <c r="C91" s="77" t="s">
        <v>154</v>
      </c>
      <c r="D91" s="199" t="s">
        <v>143</v>
      </c>
      <c r="E91" s="199"/>
      <c r="F91" s="199"/>
      <c r="G91" s="199"/>
      <c r="H91" s="199"/>
      <c r="I91" s="199"/>
      <c r="J91" s="199"/>
      <c r="K91" s="76" t="s">
        <v>61</v>
      </c>
      <c r="L91" s="160">
        <f>L60</f>
        <v>0</v>
      </c>
      <c r="M91" s="160">
        <f t="shared" ref="M91:T91" si="16">M60</f>
        <v>0</v>
      </c>
      <c r="N91" s="160">
        <f t="shared" si="16"/>
        <v>0</v>
      </c>
      <c r="O91" s="160">
        <f t="shared" si="16"/>
        <v>0</v>
      </c>
      <c r="P91" s="160">
        <f t="shared" si="16"/>
        <v>0</v>
      </c>
      <c r="Q91" s="160">
        <f t="shared" si="16"/>
        <v>0</v>
      </c>
      <c r="R91" s="160">
        <f t="shared" si="16"/>
        <v>0</v>
      </c>
      <c r="S91" s="160">
        <f t="shared" si="16"/>
        <v>0</v>
      </c>
      <c r="T91" s="160">
        <f t="shared" si="16"/>
        <v>0</v>
      </c>
    </row>
    <row r="92" spans="2:20" ht="21.65" customHeight="1" x14ac:dyDescent="0.25">
      <c r="B92" s="56"/>
      <c r="C92" s="77" t="s">
        <v>155</v>
      </c>
      <c r="D92" s="199" t="s">
        <v>144</v>
      </c>
      <c r="E92" s="199"/>
      <c r="F92" s="199"/>
      <c r="G92" s="199"/>
      <c r="H92" s="199"/>
      <c r="I92" s="199"/>
      <c r="J92" s="199"/>
      <c r="K92" s="76" t="s">
        <v>61</v>
      </c>
      <c r="L92" s="160">
        <f t="shared" ref="L92:T103" si="17">L61</f>
        <v>0</v>
      </c>
      <c r="M92" s="160">
        <f t="shared" si="17"/>
        <v>0</v>
      </c>
      <c r="N92" s="160">
        <f t="shared" si="17"/>
        <v>0</v>
      </c>
      <c r="O92" s="160">
        <f t="shared" si="17"/>
        <v>0</v>
      </c>
      <c r="P92" s="160">
        <f t="shared" si="17"/>
        <v>0</v>
      </c>
      <c r="Q92" s="160">
        <f t="shared" si="17"/>
        <v>0</v>
      </c>
      <c r="R92" s="160">
        <f t="shared" si="17"/>
        <v>0</v>
      </c>
      <c r="S92" s="160">
        <f t="shared" si="17"/>
        <v>0</v>
      </c>
      <c r="T92" s="160">
        <f t="shared" si="17"/>
        <v>0</v>
      </c>
    </row>
    <row r="93" spans="2:20" ht="24" customHeight="1" x14ac:dyDescent="0.25">
      <c r="B93" s="56"/>
      <c r="C93" s="77" t="s">
        <v>156</v>
      </c>
      <c r="D93" s="199" t="s">
        <v>145</v>
      </c>
      <c r="E93" s="199"/>
      <c r="F93" s="199"/>
      <c r="G93" s="199"/>
      <c r="H93" s="199"/>
      <c r="I93" s="199"/>
      <c r="J93" s="199"/>
      <c r="K93" s="76" t="s">
        <v>61</v>
      </c>
      <c r="L93" s="160">
        <f t="shared" si="17"/>
        <v>0</v>
      </c>
      <c r="M93" s="160">
        <f t="shared" si="17"/>
        <v>0</v>
      </c>
      <c r="N93" s="160">
        <f t="shared" si="17"/>
        <v>0</v>
      </c>
      <c r="O93" s="160">
        <f t="shared" si="17"/>
        <v>0</v>
      </c>
      <c r="P93" s="160">
        <f t="shared" si="17"/>
        <v>0</v>
      </c>
      <c r="Q93" s="160">
        <f t="shared" si="17"/>
        <v>0</v>
      </c>
      <c r="R93" s="160">
        <f t="shared" si="17"/>
        <v>0</v>
      </c>
      <c r="S93" s="160">
        <f t="shared" si="17"/>
        <v>0</v>
      </c>
      <c r="T93" s="160">
        <f t="shared" si="17"/>
        <v>0</v>
      </c>
    </row>
    <row r="94" spans="2:20" ht="43.4" customHeight="1" x14ac:dyDescent="0.25">
      <c r="B94" s="56"/>
      <c r="C94" s="77" t="s">
        <v>157</v>
      </c>
      <c r="D94" s="199" t="s">
        <v>146</v>
      </c>
      <c r="E94" s="199"/>
      <c r="F94" s="199"/>
      <c r="G94" s="199"/>
      <c r="H94" s="199"/>
      <c r="I94" s="199"/>
      <c r="J94" s="199"/>
      <c r="K94" s="76" t="s">
        <v>61</v>
      </c>
      <c r="L94" s="160">
        <f t="shared" si="17"/>
        <v>0</v>
      </c>
      <c r="M94" s="160">
        <f t="shared" si="17"/>
        <v>0</v>
      </c>
      <c r="N94" s="160">
        <f t="shared" si="17"/>
        <v>0</v>
      </c>
      <c r="O94" s="160">
        <f t="shared" si="17"/>
        <v>0</v>
      </c>
      <c r="P94" s="160">
        <f t="shared" si="17"/>
        <v>0</v>
      </c>
      <c r="Q94" s="160">
        <f t="shared" si="17"/>
        <v>0</v>
      </c>
      <c r="R94" s="160">
        <f t="shared" si="17"/>
        <v>0</v>
      </c>
      <c r="S94" s="160">
        <f t="shared" si="17"/>
        <v>0</v>
      </c>
      <c r="T94" s="160">
        <f t="shared" si="17"/>
        <v>0</v>
      </c>
    </row>
    <row r="95" spans="2:20" ht="21" customHeight="1" x14ac:dyDescent="0.25">
      <c r="B95" s="56"/>
      <c r="C95" s="77" t="s">
        <v>158</v>
      </c>
      <c r="D95" s="199" t="s">
        <v>159</v>
      </c>
      <c r="E95" s="199"/>
      <c r="F95" s="199"/>
      <c r="G95" s="199"/>
      <c r="H95" s="199"/>
      <c r="I95" s="199"/>
      <c r="J95" s="199"/>
      <c r="K95" s="76" t="s">
        <v>61</v>
      </c>
      <c r="L95" s="160">
        <f t="shared" si="17"/>
        <v>0</v>
      </c>
      <c r="M95" s="160">
        <f t="shared" si="17"/>
        <v>0</v>
      </c>
      <c r="N95" s="160">
        <f t="shared" si="17"/>
        <v>0</v>
      </c>
      <c r="O95" s="160">
        <f t="shared" si="17"/>
        <v>0</v>
      </c>
      <c r="P95" s="160">
        <f t="shared" si="17"/>
        <v>0</v>
      </c>
      <c r="Q95" s="160">
        <f t="shared" si="17"/>
        <v>0</v>
      </c>
      <c r="R95" s="160">
        <f t="shared" si="17"/>
        <v>0</v>
      </c>
      <c r="S95" s="160">
        <f t="shared" si="17"/>
        <v>0</v>
      </c>
      <c r="T95" s="160">
        <f t="shared" si="17"/>
        <v>0</v>
      </c>
    </row>
    <row r="96" spans="2:20" ht="22.75" customHeight="1" x14ac:dyDescent="0.25">
      <c r="B96" s="56"/>
      <c r="C96" s="77" t="s">
        <v>199</v>
      </c>
      <c r="D96" s="204" t="s">
        <v>147</v>
      </c>
      <c r="E96" s="204"/>
      <c r="F96" s="204"/>
      <c r="G96" s="204"/>
      <c r="H96" s="204"/>
      <c r="I96" s="204"/>
      <c r="J96" s="204"/>
      <c r="K96" s="76" t="s">
        <v>61</v>
      </c>
      <c r="L96" s="160">
        <f t="shared" si="17"/>
        <v>0</v>
      </c>
      <c r="M96" s="160">
        <f t="shared" si="17"/>
        <v>0</v>
      </c>
      <c r="N96" s="160">
        <f t="shared" si="17"/>
        <v>0</v>
      </c>
      <c r="O96" s="160">
        <f t="shared" si="17"/>
        <v>0</v>
      </c>
      <c r="P96" s="160">
        <f t="shared" si="17"/>
        <v>0</v>
      </c>
      <c r="Q96" s="160">
        <f t="shared" si="17"/>
        <v>0</v>
      </c>
      <c r="R96" s="160">
        <f t="shared" si="17"/>
        <v>0</v>
      </c>
      <c r="S96" s="160">
        <f t="shared" si="17"/>
        <v>0</v>
      </c>
      <c r="T96" s="160">
        <f t="shared" si="17"/>
        <v>0</v>
      </c>
    </row>
    <row r="97" spans="2:20" ht="28.4" customHeight="1" x14ac:dyDescent="0.25">
      <c r="B97" s="56"/>
      <c r="C97" s="77" t="s">
        <v>200</v>
      </c>
      <c r="D97" s="204" t="s">
        <v>148</v>
      </c>
      <c r="E97" s="204"/>
      <c r="F97" s="204"/>
      <c r="G97" s="204"/>
      <c r="H97" s="204"/>
      <c r="I97" s="204"/>
      <c r="J97" s="204"/>
      <c r="K97" s="76" t="s">
        <v>61</v>
      </c>
      <c r="L97" s="160">
        <f t="shared" si="17"/>
        <v>0</v>
      </c>
      <c r="M97" s="160">
        <f t="shared" si="17"/>
        <v>0</v>
      </c>
      <c r="N97" s="160">
        <f t="shared" si="17"/>
        <v>0</v>
      </c>
      <c r="O97" s="160">
        <f t="shared" si="17"/>
        <v>0</v>
      </c>
      <c r="P97" s="160">
        <f t="shared" si="17"/>
        <v>0</v>
      </c>
      <c r="Q97" s="160">
        <f t="shared" si="17"/>
        <v>0</v>
      </c>
      <c r="R97" s="160">
        <f t="shared" si="17"/>
        <v>0</v>
      </c>
      <c r="S97" s="160">
        <f t="shared" si="17"/>
        <v>0</v>
      </c>
      <c r="T97" s="160">
        <f t="shared" si="17"/>
        <v>0</v>
      </c>
    </row>
    <row r="98" spans="2:20" ht="19.399999999999999" customHeight="1" x14ac:dyDescent="0.25">
      <c r="B98" s="56"/>
      <c r="C98" s="77" t="s">
        <v>201</v>
      </c>
      <c r="D98" s="204" t="s">
        <v>149</v>
      </c>
      <c r="E98" s="204"/>
      <c r="F98" s="204"/>
      <c r="G98" s="204"/>
      <c r="H98" s="204"/>
      <c r="I98" s="204"/>
      <c r="J98" s="204"/>
      <c r="K98" s="76" t="s">
        <v>61</v>
      </c>
      <c r="L98" s="160">
        <f t="shared" si="17"/>
        <v>0</v>
      </c>
      <c r="M98" s="160">
        <f t="shared" si="17"/>
        <v>0</v>
      </c>
      <c r="N98" s="160">
        <f t="shared" si="17"/>
        <v>0</v>
      </c>
      <c r="O98" s="160">
        <f t="shared" si="17"/>
        <v>0</v>
      </c>
      <c r="P98" s="160">
        <f t="shared" si="17"/>
        <v>0</v>
      </c>
      <c r="Q98" s="160">
        <f t="shared" si="17"/>
        <v>0</v>
      </c>
      <c r="R98" s="160">
        <f t="shared" si="17"/>
        <v>0</v>
      </c>
      <c r="S98" s="160">
        <f t="shared" si="17"/>
        <v>0</v>
      </c>
      <c r="T98" s="160">
        <f t="shared" si="17"/>
        <v>0</v>
      </c>
    </row>
    <row r="99" spans="2:20" ht="28.4" customHeight="1" x14ac:dyDescent="0.25">
      <c r="B99" s="56"/>
      <c r="C99" s="77" t="s">
        <v>202</v>
      </c>
      <c r="D99" s="204" t="s">
        <v>150</v>
      </c>
      <c r="E99" s="204"/>
      <c r="F99" s="204"/>
      <c r="G99" s="204"/>
      <c r="H99" s="204"/>
      <c r="I99" s="204"/>
      <c r="J99" s="204"/>
      <c r="K99" s="76" t="s">
        <v>61</v>
      </c>
      <c r="L99" s="160">
        <f t="shared" si="17"/>
        <v>0</v>
      </c>
      <c r="M99" s="160">
        <f t="shared" si="17"/>
        <v>0</v>
      </c>
      <c r="N99" s="160">
        <f t="shared" si="17"/>
        <v>0</v>
      </c>
      <c r="O99" s="160">
        <f t="shared" si="17"/>
        <v>0</v>
      </c>
      <c r="P99" s="160">
        <f t="shared" si="17"/>
        <v>0</v>
      </c>
      <c r="Q99" s="160">
        <f t="shared" si="17"/>
        <v>0</v>
      </c>
      <c r="R99" s="160">
        <f t="shared" si="17"/>
        <v>0</v>
      </c>
      <c r="S99" s="160">
        <f t="shared" si="17"/>
        <v>0</v>
      </c>
      <c r="T99" s="160">
        <f t="shared" si="17"/>
        <v>0</v>
      </c>
    </row>
    <row r="100" spans="2:20" ht="21" customHeight="1" x14ac:dyDescent="0.25">
      <c r="B100" s="56"/>
      <c r="C100" s="77" t="s">
        <v>203</v>
      </c>
      <c r="D100" s="204" t="s">
        <v>151</v>
      </c>
      <c r="E100" s="204"/>
      <c r="F100" s="204"/>
      <c r="G100" s="204"/>
      <c r="H100" s="204"/>
      <c r="I100" s="204"/>
      <c r="J100" s="204"/>
      <c r="K100" s="76" t="s">
        <v>61</v>
      </c>
      <c r="L100" s="160">
        <f t="shared" si="17"/>
        <v>0</v>
      </c>
      <c r="M100" s="160">
        <f t="shared" si="17"/>
        <v>0</v>
      </c>
      <c r="N100" s="160">
        <f t="shared" si="17"/>
        <v>0</v>
      </c>
      <c r="O100" s="160">
        <f t="shared" si="17"/>
        <v>0</v>
      </c>
      <c r="P100" s="160">
        <f t="shared" si="17"/>
        <v>0</v>
      </c>
      <c r="Q100" s="160">
        <f t="shared" si="17"/>
        <v>0</v>
      </c>
      <c r="R100" s="160">
        <f t="shared" si="17"/>
        <v>0</v>
      </c>
      <c r="S100" s="160">
        <f t="shared" si="17"/>
        <v>0</v>
      </c>
      <c r="T100" s="160">
        <f t="shared" si="17"/>
        <v>0</v>
      </c>
    </row>
    <row r="101" spans="2:20" ht="28.4" customHeight="1" x14ac:dyDescent="0.25">
      <c r="B101" s="56"/>
      <c r="C101" s="122" t="s">
        <v>193</v>
      </c>
      <c r="D101" s="199" t="s">
        <v>152</v>
      </c>
      <c r="E101" s="199"/>
      <c r="F101" s="199"/>
      <c r="G101" s="199"/>
      <c r="H101" s="199"/>
      <c r="I101" s="199"/>
      <c r="J101" s="199"/>
      <c r="K101" s="76" t="s">
        <v>61</v>
      </c>
      <c r="L101" s="160">
        <f t="shared" si="17"/>
        <v>0</v>
      </c>
      <c r="M101" s="160">
        <f t="shared" si="17"/>
        <v>0</v>
      </c>
      <c r="N101" s="160">
        <f t="shared" si="17"/>
        <v>0</v>
      </c>
      <c r="O101" s="160">
        <f t="shared" si="17"/>
        <v>0</v>
      </c>
      <c r="P101" s="160">
        <f t="shared" si="17"/>
        <v>0</v>
      </c>
      <c r="Q101" s="160">
        <f t="shared" si="17"/>
        <v>0</v>
      </c>
      <c r="R101" s="160">
        <f t="shared" si="17"/>
        <v>0</v>
      </c>
      <c r="S101" s="160">
        <f t="shared" si="17"/>
        <v>0</v>
      </c>
      <c r="T101" s="160">
        <f t="shared" si="17"/>
        <v>0</v>
      </c>
    </row>
    <row r="102" spans="2:20" ht="28.4" customHeight="1" x14ac:dyDescent="0.25">
      <c r="B102" s="56"/>
      <c r="C102" s="122" t="s">
        <v>204</v>
      </c>
      <c r="D102" s="234" t="s">
        <v>194</v>
      </c>
      <c r="E102" s="235"/>
      <c r="F102" s="235"/>
      <c r="G102" s="235"/>
      <c r="H102" s="235"/>
      <c r="I102" s="235"/>
      <c r="J102" s="236"/>
      <c r="K102" s="76" t="s">
        <v>61</v>
      </c>
      <c r="L102" s="160">
        <f t="shared" si="17"/>
        <v>0</v>
      </c>
      <c r="M102" s="160">
        <f t="shared" si="17"/>
        <v>0</v>
      </c>
      <c r="N102" s="160">
        <f t="shared" si="17"/>
        <v>0</v>
      </c>
      <c r="O102" s="160">
        <f t="shared" si="17"/>
        <v>0</v>
      </c>
      <c r="P102" s="160">
        <f t="shared" si="17"/>
        <v>0</v>
      </c>
      <c r="Q102" s="160">
        <f t="shared" si="17"/>
        <v>0</v>
      </c>
      <c r="R102" s="160">
        <f t="shared" si="17"/>
        <v>0</v>
      </c>
      <c r="S102" s="160">
        <f t="shared" si="17"/>
        <v>0</v>
      </c>
      <c r="T102" s="160">
        <f t="shared" si="17"/>
        <v>0</v>
      </c>
    </row>
    <row r="103" spans="2:20" s="130" customFormat="1" ht="13" customHeight="1" x14ac:dyDescent="0.25">
      <c r="B103" s="128"/>
      <c r="C103" s="159"/>
      <c r="D103" s="232" t="s">
        <v>22</v>
      </c>
      <c r="E103" s="232"/>
      <c r="F103" s="232"/>
      <c r="G103" s="232"/>
      <c r="H103" s="232"/>
      <c r="I103" s="232"/>
      <c r="J103" s="232"/>
      <c r="K103" s="129" t="s">
        <v>61</v>
      </c>
      <c r="L103" s="160">
        <f t="shared" si="17"/>
        <v>0</v>
      </c>
      <c r="M103" s="160">
        <f t="shared" si="17"/>
        <v>0</v>
      </c>
      <c r="N103" s="160">
        <f t="shared" si="17"/>
        <v>0</v>
      </c>
      <c r="O103" s="160">
        <f t="shared" si="17"/>
        <v>0</v>
      </c>
      <c r="P103" s="160">
        <f t="shared" si="17"/>
        <v>0</v>
      </c>
      <c r="Q103" s="160">
        <f t="shared" si="17"/>
        <v>0</v>
      </c>
      <c r="R103" s="160">
        <f t="shared" si="17"/>
        <v>0</v>
      </c>
      <c r="S103" s="160">
        <f t="shared" si="17"/>
        <v>0</v>
      </c>
      <c r="T103" s="160">
        <f t="shared" si="17"/>
        <v>0</v>
      </c>
    </row>
    <row r="104" spans="2:20" ht="17.149999999999999" customHeight="1" x14ac:dyDescent="0.25">
      <c r="B104" s="56"/>
      <c r="C104" s="11"/>
      <c r="D104" s="11"/>
      <c r="E104" s="11"/>
      <c r="F104" s="11"/>
      <c r="G104" s="11"/>
      <c r="H104" s="11"/>
      <c r="I104" s="11"/>
      <c r="J104" s="11"/>
      <c r="K104" s="12"/>
      <c r="L104" s="19"/>
      <c r="M104" s="19"/>
      <c r="N104" s="19"/>
      <c r="O104" s="19"/>
      <c r="P104" s="19"/>
      <c r="Q104" s="19"/>
      <c r="R104" s="19"/>
      <c r="S104" s="19"/>
      <c r="T104" s="20"/>
    </row>
    <row r="105" spans="2:20" ht="17.149999999999999" customHeight="1" x14ac:dyDescent="0.25">
      <c r="B105" s="56"/>
      <c r="C105" s="205" t="s">
        <v>54</v>
      </c>
      <c r="D105" s="205"/>
      <c r="E105" s="205"/>
      <c r="F105" s="205"/>
      <c r="G105" s="205"/>
      <c r="H105" s="205"/>
      <c r="I105" s="205"/>
      <c r="J105" s="205"/>
      <c r="K105" s="205"/>
      <c r="L105" s="205"/>
      <c r="M105" s="205"/>
      <c r="N105" s="205"/>
      <c r="O105" s="205"/>
      <c r="P105" s="205"/>
      <c r="Q105" s="205"/>
      <c r="R105" s="79"/>
      <c r="S105" s="79"/>
      <c r="T105" s="80"/>
    </row>
    <row r="106" spans="2:20" ht="79.400000000000006" customHeight="1" x14ac:dyDescent="0.25">
      <c r="B106" s="56"/>
      <c r="C106" s="198" t="s">
        <v>1</v>
      </c>
      <c r="D106" s="198" t="s">
        <v>41</v>
      </c>
      <c r="E106" s="198"/>
      <c r="F106" s="198"/>
      <c r="G106" s="198"/>
      <c r="H106" s="198"/>
      <c r="I106" s="198"/>
      <c r="J106" s="198"/>
      <c r="K106" s="88" t="s">
        <v>13</v>
      </c>
      <c r="L106" s="89">
        <v>45565</v>
      </c>
      <c r="M106" s="89">
        <v>45930</v>
      </c>
      <c r="N106" s="89">
        <v>46295</v>
      </c>
      <c r="O106" s="89">
        <v>46660</v>
      </c>
      <c r="P106" s="89">
        <v>47026</v>
      </c>
      <c r="Q106" s="89">
        <v>47391</v>
      </c>
      <c r="R106" s="89">
        <v>47756</v>
      </c>
      <c r="S106" s="89">
        <v>48121</v>
      </c>
      <c r="T106" s="87" t="s">
        <v>14</v>
      </c>
    </row>
    <row r="107" spans="2:20" ht="17.5" customHeight="1" x14ac:dyDescent="0.25">
      <c r="B107" s="56"/>
      <c r="C107" s="198"/>
      <c r="D107" s="198">
        <v>1</v>
      </c>
      <c r="E107" s="198"/>
      <c r="F107" s="198"/>
      <c r="G107" s="198"/>
      <c r="H107" s="198"/>
      <c r="I107" s="198"/>
      <c r="J107" s="198"/>
      <c r="K107" s="91">
        <v>2</v>
      </c>
      <c r="L107" s="91">
        <v>3</v>
      </c>
      <c r="M107" s="91">
        <v>4</v>
      </c>
      <c r="N107" s="91">
        <v>5</v>
      </c>
      <c r="O107" s="91">
        <v>6</v>
      </c>
      <c r="P107" s="91">
        <v>7</v>
      </c>
      <c r="Q107" s="91">
        <v>8</v>
      </c>
      <c r="R107" s="91">
        <v>9</v>
      </c>
      <c r="S107" s="91">
        <v>10</v>
      </c>
      <c r="T107" s="91">
        <v>11</v>
      </c>
    </row>
    <row r="108" spans="2:20" ht="29.15" customHeight="1" x14ac:dyDescent="0.25">
      <c r="B108" s="56"/>
      <c r="C108" s="75" t="s">
        <v>89</v>
      </c>
      <c r="D108" s="206" t="s">
        <v>88</v>
      </c>
      <c r="E108" s="207"/>
      <c r="F108" s="207"/>
      <c r="G108" s="207"/>
      <c r="H108" s="207"/>
      <c r="I108" s="207"/>
      <c r="J108" s="207"/>
      <c r="K108" s="207"/>
      <c r="L108" s="207"/>
      <c r="M108" s="207"/>
      <c r="N108" s="207"/>
      <c r="O108" s="207"/>
      <c r="P108" s="207"/>
      <c r="Q108" s="207"/>
      <c r="R108" s="207"/>
      <c r="S108" s="207"/>
      <c r="T108" s="208"/>
    </row>
    <row r="109" spans="2:20" ht="29.15" customHeight="1" x14ac:dyDescent="0.25">
      <c r="B109" s="56"/>
      <c r="C109" s="77" t="s">
        <v>90</v>
      </c>
      <c r="D109" s="200" t="s">
        <v>161</v>
      </c>
      <c r="E109" s="200"/>
      <c r="F109" s="200"/>
      <c r="G109" s="200"/>
      <c r="H109" s="200"/>
      <c r="I109" s="200"/>
      <c r="J109" s="200"/>
      <c r="K109" s="76" t="s">
        <v>61</v>
      </c>
      <c r="L109" s="168">
        <f>L121</f>
        <v>0</v>
      </c>
      <c r="M109" s="168">
        <f t="shared" ref="M109:S109" si="18">M121</f>
        <v>0</v>
      </c>
      <c r="N109" s="168">
        <f t="shared" si="18"/>
        <v>0</v>
      </c>
      <c r="O109" s="168">
        <f t="shared" si="18"/>
        <v>0</v>
      </c>
      <c r="P109" s="168">
        <f t="shared" si="18"/>
        <v>0</v>
      </c>
      <c r="Q109" s="168">
        <f t="shared" si="18"/>
        <v>0</v>
      </c>
      <c r="R109" s="168">
        <f t="shared" si="18"/>
        <v>0</v>
      </c>
      <c r="S109" s="168">
        <f t="shared" si="18"/>
        <v>0</v>
      </c>
      <c r="T109" s="168">
        <f>SUM(L109:S109)</f>
        <v>0</v>
      </c>
    </row>
    <row r="110" spans="2:20" ht="29.15" customHeight="1" x14ac:dyDescent="0.25">
      <c r="B110" s="56"/>
      <c r="C110" s="77" t="s">
        <v>92</v>
      </c>
      <c r="D110" s="206" t="s">
        <v>91</v>
      </c>
      <c r="E110" s="207"/>
      <c r="F110" s="207"/>
      <c r="G110" s="207"/>
      <c r="H110" s="207"/>
      <c r="I110" s="207"/>
      <c r="J110" s="207"/>
      <c r="K110" s="207"/>
      <c r="L110" s="207"/>
      <c r="M110" s="207"/>
      <c r="N110" s="207"/>
      <c r="O110" s="207"/>
      <c r="P110" s="207"/>
      <c r="Q110" s="207"/>
      <c r="R110" s="207"/>
      <c r="S110" s="207"/>
      <c r="T110" s="208"/>
    </row>
    <row r="111" spans="2:20" ht="29.15" customHeight="1" x14ac:dyDescent="0.25">
      <c r="B111" s="56"/>
      <c r="C111" s="77" t="s">
        <v>93</v>
      </c>
      <c r="D111" s="200" t="s">
        <v>162</v>
      </c>
      <c r="E111" s="200"/>
      <c r="F111" s="200"/>
      <c r="G111" s="200"/>
      <c r="H111" s="200"/>
      <c r="I111" s="200"/>
      <c r="J111" s="200"/>
      <c r="K111" s="76" t="s">
        <v>5</v>
      </c>
      <c r="L111" s="170">
        <v>0</v>
      </c>
      <c r="M111" s="170">
        <v>0</v>
      </c>
      <c r="N111" s="170">
        <v>0</v>
      </c>
      <c r="O111" s="170">
        <v>0</v>
      </c>
      <c r="P111" s="170">
        <v>0</v>
      </c>
      <c r="Q111" s="170">
        <v>0</v>
      </c>
      <c r="R111" s="170">
        <v>0</v>
      </c>
      <c r="S111" s="170">
        <v>0</v>
      </c>
      <c r="T111" s="179">
        <f>SUM(L111:S111)</f>
        <v>0</v>
      </c>
    </row>
    <row r="112" spans="2:20" ht="42" customHeight="1" x14ac:dyDescent="0.25">
      <c r="B112" s="56"/>
      <c r="C112" s="77" t="s">
        <v>94</v>
      </c>
      <c r="D112" s="200" t="s">
        <v>163</v>
      </c>
      <c r="E112" s="200"/>
      <c r="F112" s="200"/>
      <c r="G112" s="200"/>
      <c r="H112" s="200"/>
      <c r="I112" s="200"/>
      <c r="J112" s="200"/>
      <c r="K112" s="76" t="s">
        <v>5</v>
      </c>
      <c r="L112" s="170">
        <v>0</v>
      </c>
      <c r="M112" s="170">
        <v>0</v>
      </c>
      <c r="N112" s="170">
        <v>0</v>
      </c>
      <c r="O112" s="170">
        <v>0</v>
      </c>
      <c r="P112" s="170">
        <v>0</v>
      </c>
      <c r="Q112" s="170">
        <v>0</v>
      </c>
      <c r="R112" s="170">
        <v>0</v>
      </c>
      <c r="S112" s="170">
        <v>0</v>
      </c>
      <c r="T112" s="179">
        <f t="shared" ref="T112:T113" si="19">SUM(L112:S112)</f>
        <v>0</v>
      </c>
    </row>
    <row r="113" spans="2:20" ht="41.15" customHeight="1" x14ac:dyDescent="0.25">
      <c r="B113" s="56"/>
      <c r="C113" s="77" t="s">
        <v>95</v>
      </c>
      <c r="D113" s="200" t="s">
        <v>164</v>
      </c>
      <c r="E113" s="200"/>
      <c r="F113" s="200"/>
      <c r="G113" s="200"/>
      <c r="H113" s="200"/>
      <c r="I113" s="200"/>
      <c r="J113" s="200"/>
      <c r="K113" s="76" t="s">
        <v>101</v>
      </c>
      <c r="L113" s="169">
        <v>0</v>
      </c>
      <c r="M113" s="169">
        <v>0</v>
      </c>
      <c r="N113" s="169">
        <v>0</v>
      </c>
      <c r="O113" s="169">
        <v>0</v>
      </c>
      <c r="P113" s="169">
        <v>0</v>
      </c>
      <c r="Q113" s="169">
        <v>0</v>
      </c>
      <c r="R113" s="169">
        <v>0</v>
      </c>
      <c r="S113" s="169">
        <v>0</v>
      </c>
      <c r="T113" s="179">
        <f t="shared" si="19"/>
        <v>0</v>
      </c>
    </row>
    <row r="114" spans="2:20" ht="17.149999999999999" customHeight="1" x14ac:dyDescent="0.25">
      <c r="B114" s="56"/>
      <c r="C114" s="11"/>
      <c r="D114" s="11"/>
      <c r="E114" s="11"/>
      <c r="F114" s="11"/>
      <c r="G114" s="11"/>
      <c r="H114" s="11"/>
      <c r="I114" s="11"/>
      <c r="J114" s="11"/>
      <c r="K114" s="12"/>
      <c r="L114" s="19"/>
      <c r="M114" s="19"/>
      <c r="N114" s="19"/>
      <c r="O114" s="19"/>
      <c r="P114" s="19"/>
      <c r="Q114" s="19"/>
      <c r="R114" s="19"/>
      <c r="S114" s="19"/>
      <c r="T114" s="20"/>
    </row>
    <row r="115" spans="2:20" ht="34.75" customHeight="1" x14ac:dyDescent="0.25">
      <c r="B115" s="56"/>
      <c r="C115" s="233" t="s">
        <v>172</v>
      </c>
      <c r="D115" s="233"/>
      <c r="E115" s="233"/>
      <c r="F115" s="233"/>
      <c r="G115" s="233"/>
      <c r="H115" s="233"/>
      <c r="I115" s="233"/>
      <c r="J115" s="233"/>
      <c r="K115" s="233"/>
      <c r="L115" s="233"/>
      <c r="M115" s="233"/>
      <c r="N115" s="233"/>
      <c r="O115" s="233"/>
      <c r="P115" s="233"/>
      <c r="Q115" s="233"/>
      <c r="R115" s="233"/>
      <c r="S115" s="233"/>
      <c r="T115" s="233"/>
    </row>
    <row r="116" spans="2:20" ht="23" x14ac:dyDescent="0.25">
      <c r="B116" s="56"/>
      <c r="C116" s="198" t="s">
        <v>1</v>
      </c>
      <c r="D116" s="198" t="s">
        <v>44</v>
      </c>
      <c r="E116" s="198"/>
      <c r="F116" s="198"/>
      <c r="G116" s="198"/>
      <c r="H116" s="198"/>
      <c r="I116" s="198"/>
      <c r="J116" s="198"/>
      <c r="K116" s="72" t="s">
        <v>13</v>
      </c>
      <c r="L116" s="89">
        <v>45565</v>
      </c>
      <c r="M116" s="89">
        <v>45930</v>
      </c>
      <c r="N116" s="89">
        <v>46295</v>
      </c>
      <c r="O116" s="89">
        <v>46660</v>
      </c>
      <c r="P116" s="89">
        <v>47026</v>
      </c>
      <c r="Q116" s="89">
        <v>47391</v>
      </c>
      <c r="R116" s="89">
        <v>47756</v>
      </c>
      <c r="S116" s="89">
        <v>48121</v>
      </c>
      <c r="T116" s="74" t="s">
        <v>14</v>
      </c>
    </row>
    <row r="117" spans="2:20" x14ac:dyDescent="0.25">
      <c r="B117" s="56"/>
      <c r="C117" s="198"/>
      <c r="D117" s="198">
        <v>1</v>
      </c>
      <c r="E117" s="198"/>
      <c r="F117" s="198"/>
      <c r="G117" s="198"/>
      <c r="H117" s="198"/>
      <c r="I117" s="198"/>
      <c r="J117" s="198"/>
      <c r="K117" s="75">
        <v>2</v>
      </c>
      <c r="L117" s="75">
        <v>3</v>
      </c>
      <c r="M117" s="75">
        <v>4</v>
      </c>
      <c r="N117" s="75">
        <v>5</v>
      </c>
      <c r="O117" s="75">
        <v>6</v>
      </c>
      <c r="P117" s="75">
        <v>7</v>
      </c>
      <c r="Q117" s="75">
        <v>8</v>
      </c>
      <c r="R117" s="75">
        <v>9</v>
      </c>
      <c r="S117" s="75">
        <v>10</v>
      </c>
      <c r="T117" s="91">
        <v>11</v>
      </c>
    </row>
    <row r="118" spans="2:20" ht="14.5" customHeight="1" x14ac:dyDescent="0.25">
      <c r="B118" s="56"/>
      <c r="C118" s="76">
        <v>1</v>
      </c>
      <c r="D118" s="200" t="s">
        <v>20</v>
      </c>
      <c r="E118" s="200"/>
      <c r="F118" s="200"/>
      <c r="G118" s="200"/>
      <c r="H118" s="200"/>
      <c r="I118" s="200"/>
      <c r="J118" s="200"/>
      <c r="K118" s="76" t="s">
        <v>5</v>
      </c>
      <c r="L118" s="134">
        <f>L126+L135+L144+L153+L162+L171+L180+L189</f>
        <v>0</v>
      </c>
      <c r="M118" s="134">
        <f t="shared" ref="M118:S118" si="20">M126+M135+M144+M153+M162+M171+M180+M189</f>
        <v>0</v>
      </c>
      <c r="N118" s="134">
        <f t="shared" si="20"/>
        <v>0</v>
      </c>
      <c r="O118" s="134">
        <f t="shared" si="20"/>
        <v>0</v>
      </c>
      <c r="P118" s="134">
        <f t="shared" si="20"/>
        <v>0</v>
      </c>
      <c r="Q118" s="134">
        <f t="shared" si="20"/>
        <v>0</v>
      </c>
      <c r="R118" s="134">
        <f>R126+R135+R144+R153+R162+R171+R180+R189</f>
        <v>0</v>
      </c>
      <c r="S118" s="134">
        <f t="shared" si="20"/>
        <v>0</v>
      </c>
      <c r="T118" s="134">
        <f>SUM(L118:S118)</f>
        <v>0</v>
      </c>
    </row>
    <row r="119" spans="2:20" ht="14.5" customHeight="1" x14ac:dyDescent="0.25">
      <c r="B119" s="56"/>
      <c r="C119" s="76">
        <v>2</v>
      </c>
      <c r="D119" s="196" t="s">
        <v>99</v>
      </c>
      <c r="E119" s="196"/>
      <c r="F119" s="196"/>
      <c r="G119" s="196"/>
      <c r="H119" s="196"/>
      <c r="I119" s="196"/>
      <c r="J119" s="196"/>
      <c r="K119" s="76" t="s">
        <v>61</v>
      </c>
      <c r="L119" s="134">
        <f t="shared" ref="L119:S119" si="21">L128+L137+L146+L155+L164+L173+L182+L191</f>
        <v>0</v>
      </c>
      <c r="M119" s="134">
        <f t="shared" si="21"/>
        <v>0</v>
      </c>
      <c r="N119" s="134">
        <f t="shared" si="21"/>
        <v>0</v>
      </c>
      <c r="O119" s="134">
        <f t="shared" si="21"/>
        <v>0</v>
      </c>
      <c r="P119" s="134">
        <f t="shared" si="21"/>
        <v>0</v>
      </c>
      <c r="Q119" s="134">
        <f t="shared" si="21"/>
        <v>0</v>
      </c>
      <c r="R119" s="134">
        <f>R128+R137+R146+R155+R164+R173+R182+R191</f>
        <v>0</v>
      </c>
      <c r="S119" s="134">
        <f t="shared" si="21"/>
        <v>0</v>
      </c>
      <c r="T119" s="134">
        <f>SUM(L119:S119)</f>
        <v>0</v>
      </c>
    </row>
    <row r="120" spans="2:20" ht="14.5" customHeight="1" x14ac:dyDescent="0.25">
      <c r="B120" s="56"/>
      <c r="C120" s="76">
        <v>3</v>
      </c>
      <c r="D120" s="199" t="s">
        <v>21</v>
      </c>
      <c r="E120" s="199"/>
      <c r="F120" s="199"/>
      <c r="G120" s="199"/>
      <c r="H120" s="199"/>
      <c r="I120" s="199"/>
      <c r="J120" s="199"/>
      <c r="K120" s="76" t="s">
        <v>61</v>
      </c>
      <c r="L120" s="134">
        <f t="shared" ref="L120:S120" si="22">L130+L139+L148+L157+L166+L175+L184+L193</f>
        <v>0</v>
      </c>
      <c r="M120" s="134">
        <f t="shared" si="22"/>
        <v>0</v>
      </c>
      <c r="N120" s="134">
        <f t="shared" si="22"/>
        <v>0</v>
      </c>
      <c r="O120" s="134">
        <f t="shared" si="22"/>
        <v>0</v>
      </c>
      <c r="P120" s="134">
        <f t="shared" si="22"/>
        <v>0</v>
      </c>
      <c r="Q120" s="134">
        <f t="shared" si="22"/>
        <v>0</v>
      </c>
      <c r="R120" s="134">
        <f>R130+R139+R148+R157+R166+R175+R184+R193</f>
        <v>0</v>
      </c>
      <c r="S120" s="134">
        <f t="shared" si="22"/>
        <v>0</v>
      </c>
      <c r="T120" s="134">
        <f>SUM(L120:S120)</f>
        <v>0</v>
      </c>
    </row>
    <row r="121" spans="2:20" ht="14.5" customHeight="1" x14ac:dyDescent="0.25">
      <c r="B121" s="56"/>
      <c r="C121" s="76">
        <v>4</v>
      </c>
      <c r="D121" s="199" t="s">
        <v>106</v>
      </c>
      <c r="E121" s="199"/>
      <c r="F121" s="199"/>
      <c r="G121" s="199"/>
      <c r="H121" s="199"/>
      <c r="I121" s="199"/>
      <c r="J121" s="199"/>
      <c r="K121" s="76" t="s">
        <v>61</v>
      </c>
      <c r="L121" s="132">
        <f>L120*1.2</f>
        <v>0</v>
      </c>
      <c r="M121" s="132">
        <f>M120*1.2</f>
        <v>0</v>
      </c>
      <c r="N121" s="132">
        <f t="shared" ref="N121:P121" si="23">N120*1.2</f>
        <v>0</v>
      </c>
      <c r="O121" s="132">
        <f t="shared" si="23"/>
        <v>0</v>
      </c>
      <c r="P121" s="132">
        <f t="shared" si="23"/>
        <v>0</v>
      </c>
      <c r="Q121" s="132">
        <f>Q120*1.2</f>
        <v>0</v>
      </c>
      <c r="R121" s="133">
        <f>R120*1.2</f>
        <v>0</v>
      </c>
      <c r="S121" s="133">
        <f t="shared" ref="S121" si="24">S120*1.2</f>
        <v>0</v>
      </c>
      <c r="T121" s="134">
        <f>SUM(L121:S121)</f>
        <v>0</v>
      </c>
    </row>
    <row r="122" spans="2:20" x14ac:dyDescent="0.25">
      <c r="B122" s="56"/>
      <c r="C122" s="4"/>
      <c r="D122" s="7"/>
      <c r="E122" s="4"/>
      <c r="F122" s="8"/>
      <c r="G122" s="8"/>
      <c r="H122" s="8"/>
      <c r="I122" s="8"/>
      <c r="J122" s="8"/>
      <c r="K122" s="8"/>
      <c r="L122" s="123"/>
      <c r="M122" s="123"/>
      <c r="N122" s="123"/>
      <c r="O122" s="123"/>
      <c r="P122" s="123"/>
      <c r="Q122" s="123"/>
      <c r="R122" s="123"/>
      <c r="S122" s="123"/>
      <c r="T122" s="123"/>
    </row>
    <row r="123" spans="2:20" s="115" customFormat="1" x14ac:dyDescent="0.25">
      <c r="B123" s="111"/>
      <c r="C123" s="112" t="s">
        <v>72</v>
      </c>
      <c r="D123" s="113"/>
      <c r="E123" s="113"/>
      <c r="F123" s="113"/>
      <c r="G123" s="113"/>
      <c r="H123" s="113"/>
      <c r="I123" s="113"/>
      <c r="J123" s="113"/>
      <c r="K123" s="114"/>
      <c r="L123" s="124"/>
      <c r="M123" s="124"/>
      <c r="N123" s="124"/>
      <c r="O123" s="124"/>
      <c r="P123" s="124"/>
      <c r="Q123" s="124"/>
      <c r="R123" s="124"/>
      <c r="S123" s="124"/>
      <c r="T123" s="125"/>
    </row>
    <row r="124" spans="2:20" s="115" customFormat="1" ht="23" x14ac:dyDescent="0.25">
      <c r="B124" s="111"/>
      <c r="C124" s="209" t="s">
        <v>1</v>
      </c>
      <c r="D124" s="209" t="s">
        <v>44</v>
      </c>
      <c r="E124" s="209"/>
      <c r="F124" s="209"/>
      <c r="G124" s="209"/>
      <c r="H124" s="209"/>
      <c r="I124" s="209"/>
      <c r="J124" s="209"/>
      <c r="K124" s="116" t="s">
        <v>13</v>
      </c>
      <c r="L124" s="73">
        <f>L116</f>
        <v>45565</v>
      </c>
      <c r="M124" s="73">
        <f t="shared" ref="M124:S124" si="25">M116</f>
        <v>45930</v>
      </c>
      <c r="N124" s="73">
        <f t="shared" si="25"/>
        <v>46295</v>
      </c>
      <c r="O124" s="73">
        <f t="shared" si="25"/>
        <v>46660</v>
      </c>
      <c r="P124" s="73">
        <f t="shared" si="25"/>
        <v>47026</v>
      </c>
      <c r="Q124" s="73">
        <f t="shared" si="25"/>
        <v>47391</v>
      </c>
      <c r="R124" s="73">
        <f t="shared" si="25"/>
        <v>47756</v>
      </c>
      <c r="S124" s="73">
        <f t="shared" si="25"/>
        <v>48121</v>
      </c>
      <c r="T124" s="126" t="s">
        <v>14</v>
      </c>
    </row>
    <row r="125" spans="2:20" s="115" customFormat="1" x14ac:dyDescent="0.25">
      <c r="B125" s="111"/>
      <c r="C125" s="209"/>
      <c r="D125" s="209">
        <v>1</v>
      </c>
      <c r="E125" s="209"/>
      <c r="F125" s="209"/>
      <c r="G125" s="209"/>
      <c r="H125" s="209"/>
      <c r="I125" s="209"/>
      <c r="J125" s="209"/>
      <c r="K125" s="117">
        <v>2</v>
      </c>
      <c r="L125" s="167">
        <v>3</v>
      </c>
      <c r="M125" s="167">
        <v>4</v>
      </c>
      <c r="N125" s="167">
        <v>5</v>
      </c>
      <c r="O125" s="167">
        <v>6</v>
      </c>
      <c r="P125" s="167">
        <v>7</v>
      </c>
      <c r="Q125" s="167">
        <v>8</v>
      </c>
      <c r="R125" s="167">
        <v>9</v>
      </c>
      <c r="S125" s="167">
        <v>10</v>
      </c>
      <c r="T125" s="91">
        <v>11</v>
      </c>
    </row>
    <row r="126" spans="2:20" s="115" customFormat="1" ht="13" customHeight="1" x14ac:dyDescent="0.25">
      <c r="B126" s="111"/>
      <c r="C126" s="118">
        <v>1</v>
      </c>
      <c r="D126" s="214" t="s">
        <v>20</v>
      </c>
      <c r="E126" s="214"/>
      <c r="F126" s="214"/>
      <c r="G126" s="214"/>
      <c r="H126" s="214"/>
      <c r="I126" s="214"/>
      <c r="J126" s="214"/>
      <c r="K126" s="118" t="s">
        <v>5</v>
      </c>
      <c r="L126" s="135"/>
      <c r="M126" s="135"/>
      <c r="N126" s="135"/>
      <c r="O126" s="135"/>
      <c r="P126" s="135"/>
      <c r="Q126" s="135"/>
      <c r="R126" s="135"/>
      <c r="S126" s="135"/>
      <c r="T126" s="134">
        <f>SUM(L126:S126)</f>
        <v>0</v>
      </c>
    </row>
    <row r="127" spans="2:20" s="115" customFormat="1" ht="24" customHeight="1" x14ac:dyDescent="0.25">
      <c r="B127" s="111"/>
      <c r="C127" s="118">
        <v>2</v>
      </c>
      <c r="D127" s="214" t="s">
        <v>105</v>
      </c>
      <c r="E127" s="214"/>
      <c r="F127" s="214"/>
      <c r="G127" s="214"/>
      <c r="H127" s="214"/>
      <c r="I127" s="214"/>
      <c r="J127" s="214"/>
      <c r="K127" s="118" t="s">
        <v>61</v>
      </c>
      <c r="L127" s="136"/>
      <c r="M127" s="136"/>
      <c r="N127" s="136"/>
      <c r="O127" s="136"/>
      <c r="P127" s="136"/>
      <c r="Q127" s="136"/>
      <c r="R127" s="136"/>
      <c r="S127" s="136"/>
      <c r="T127" s="137"/>
    </row>
    <row r="128" spans="2:20" s="115" customFormat="1" ht="13" customHeight="1" x14ac:dyDescent="0.25">
      <c r="B128" s="111"/>
      <c r="C128" s="118">
        <v>3</v>
      </c>
      <c r="D128" s="196" t="s">
        <v>80</v>
      </c>
      <c r="E128" s="196"/>
      <c r="F128" s="196"/>
      <c r="G128" s="196"/>
      <c r="H128" s="196"/>
      <c r="I128" s="196"/>
      <c r="J128" s="196"/>
      <c r="K128" s="118" t="s">
        <v>61</v>
      </c>
      <c r="L128" s="134">
        <f>L126*L127</f>
        <v>0</v>
      </c>
      <c r="M128" s="134">
        <f t="shared" ref="M128:S128" si="26">M126*M127</f>
        <v>0</v>
      </c>
      <c r="N128" s="134">
        <f t="shared" si="26"/>
        <v>0</v>
      </c>
      <c r="O128" s="134">
        <f t="shared" si="26"/>
        <v>0</v>
      </c>
      <c r="P128" s="134">
        <f t="shared" si="26"/>
        <v>0</v>
      </c>
      <c r="Q128" s="134">
        <f t="shared" si="26"/>
        <v>0</v>
      </c>
      <c r="R128" s="134">
        <f>R126*R127</f>
        <v>0</v>
      </c>
      <c r="S128" s="134">
        <f t="shared" si="26"/>
        <v>0</v>
      </c>
      <c r="T128" s="138">
        <f>SUM(L128:S128)</f>
        <v>0</v>
      </c>
    </row>
    <row r="129" spans="2:20" s="115" customFormat="1" ht="13" customHeight="1" x14ac:dyDescent="0.25">
      <c r="B129" s="111"/>
      <c r="C129" s="118">
        <v>4</v>
      </c>
      <c r="D129" s="196" t="s">
        <v>97</v>
      </c>
      <c r="E129" s="196"/>
      <c r="F129" s="196"/>
      <c r="G129" s="196"/>
      <c r="H129" s="196"/>
      <c r="I129" s="196"/>
      <c r="J129" s="196"/>
      <c r="K129" s="118" t="s">
        <v>61</v>
      </c>
      <c r="L129" s="133"/>
      <c r="M129" s="133"/>
      <c r="N129" s="133"/>
      <c r="O129" s="133"/>
      <c r="P129" s="133"/>
      <c r="Q129" s="133"/>
      <c r="R129" s="133"/>
      <c r="S129" s="133"/>
      <c r="T129" s="137"/>
    </row>
    <row r="130" spans="2:20" s="115" customFormat="1" ht="13" customHeight="1" x14ac:dyDescent="0.25">
      <c r="B130" s="111"/>
      <c r="C130" s="118">
        <v>5</v>
      </c>
      <c r="D130" s="196" t="s">
        <v>21</v>
      </c>
      <c r="E130" s="196"/>
      <c r="F130" s="196"/>
      <c r="G130" s="196"/>
      <c r="H130" s="196"/>
      <c r="I130" s="196"/>
      <c r="J130" s="196"/>
      <c r="K130" s="118" t="s">
        <v>61</v>
      </c>
      <c r="L130" s="134">
        <f>L126*L129</f>
        <v>0</v>
      </c>
      <c r="M130" s="134">
        <f t="shared" ref="M130:S130" si="27">M126*M129</f>
        <v>0</v>
      </c>
      <c r="N130" s="134">
        <f t="shared" si="27"/>
        <v>0</v>
      </c>
      <c r="O130" s="134">
        <f t="shared" si="27"/>
        <v>0</v>
      </c>
      <c r="P130" s="134">
        <f t="shared" si="27"/>
        <v>0</v>
      </c>
      <c r="Q130" s="134">
        <f t="shared" si="27"/>
        <v>0</v>
      </c>
      <c r="R130" s="134">
        <f t="shared" si="27"/>
        <v>0</v>
      </c>
      <c r="S130" s="134">
        <f t="shared" si="27"/>
        <v>0</v>
      </c>
      <c r="T130" s="134">
        <f>SUM(L130:S130)</f>
        <v>0</v>
      </c>
    </row>
    <row r="131" spans="2:20" s="115" customFormat="1" x14ac:dyDescent="0.25">
      <c r="B131" s="111"/>
      <c r="C131" s="22"/>
      <c r="D131" s="119"/>
      <c r="E131" s="22"/>
      <c r="F131" s="120"/>
      <c r="G131" s="120"/>
      <c r="H131" s="120"/>
      <c r="I131" s="120"/>
      <c r="J131" s="120"/>
      <c r="K131" s="120"/>
      <c r="L131" s="127"/>
      <c r="M131" s="127"/>
      <c r="N131" s="127"/>
      <c r="O131" s="127"/>
      <c r="P131" s="127"/>
      <c r="Q131" s="127"/>
      <c r="R131" s="127"/>
      <c r="S131" s="127"/>
      <c r="T131" s="127"/>
    </row>
    <row r="132" spans="2:20" s="115" customFormat="1" x14ac:dyDescent="0.25">
      <c r="B132" s="111"/>
      <c r="C132" s="112" t="s">
        <v>71</v>
      </c>
      <c r="D132" s="113"/>
      <c r="E132" s="113"/>
      <c r="F132" s="113"/>
      <c r="G132" s="113"/>
      <c r="H132" s="113"/>
      <c r="I132" s="113"/>
      <c r="J132" s="113"/>
      <c r="K132" s="114"/>
      <c r="L132" s="124"/>
      <c r="M132" s="124"/>
      <c r="N132" s="124"/>
      <c r="O132" s="124"/>
      <c r="P132" s="124"/>
      <c r="Q132" s="124"/>
      <c r="R132" s="124"/>
      <c r="S132" s="124"/>
      <c r="T132" s="125"/>
    </row>
    <row r="133" spans="2:20" s="115" customFormat="1" ht="23" x14ac:dyDescent="0.25">
      <c r="B133" s="111"/>
      <c r="C133" s="209" t="s">
        <v>1</v>
      </c>
      <c r="D133" s="209" t="s">
        <v>44</v>
      </c>
      <c r="E133" s="209"/>
      <c r="F133" s="209"/>
      <c r="G133" s="209"/>
      <c r="H133" s="209"/>
      <c r="I133" s="209"/>
      <c r="J133" s="209"/>
      <c r="K133" s="116" t="s">
        <v>13</v>
      </c>
      <c r="L133" s="73">
        <f t="shared" ref="L133:S133" si="28">L124</f>
        <v>45565</v>
      </c>
      <c r="M133" s="73">
        <f t="shared" si="28"/>
        <v>45930</v>
      </c>
      <c r="N133" s="73">
        <f t="shared" si="28"/>
        <v>46295</v>
      </c>
      <c r="O133" s="73">
        <f t="shared" si="28"/>
        <v>46660</v>
      </c>
      <c r="P133" s="73">
        <f t="shared" si="28"/>
        <v>47026</v>
      </c>
      <c r="Q133" s="73">
        <f t="shared" si="28"/>
        <v>47391</v>
      </c>
      <c r="R133" s="73">
        <f t="shared" si="28"/>
        <v>47756</v>
      </c>
      <c r="S133" s="73">
        <f t="shared" si="28"/>
        <v>48121</v>
      </c>
      <c r="T133" s="126" t="s">
        <v>14</v>
      </c>
    </row>
    <row r="134" spans="2:20" s="115" customFormat="1" x14ac:dyDescent="0.25">
      <c r="B134" s="111"/>
      <c r="C134" s="209"/>
      <c r="D134" s="209">
        <v>1</v>
      </c>
      <c r="E134" s="209"/>
      <c r="F134" s="209"/>
      <c r="G134" s="209"/>
      <c r="H134" s="209"/>
      <c r="I134" s="209"/>
      <c r="J134" s="209"/>
      <c r="K134" s="117">
        <v>2</v>
      </c>
      <c r="L134" s="167">
        <v>3</v>
      </c>
      <c r="M134" s="167">
        <v>4</v>
      </c>
      <c r="N134" s="167">
        <v>5</v>
      </c>
      <c r="O134" s="167">
        <v>6</v>
      </c>
      <c r="P134" s="167">
        <v>7</v>
      </c>
      <c r="Q134" s="167">
        <v>8</v>
      </c>
      <c r="R134" s="167">
        <v>9</v>
      </c>
      <c r="S134" s="167">
        <v>10</v>
      </c>
      <c r="T134" s="91">
        <v>11</v>
      </c>
    </row>
    <row r="135" spans="2:20" s="115" customFormat="1" ht="13" customHeight="1" x14ac:dyDescent="0.25">
      <c r="B135" s="111"/>
      <c r="C135" s="118">
        <v>1</v>
      </c>
      <c r="D135" s="214" t="s">
        <v>20</v>
      </c>
      <c r="E135" s="214"/>
      <c r="F135" s="214"/>
      <c r="G135" s="214"/>
      <c r="H135" s="214"/>
      <c r="I135" s="214"/>
      <c r="J135" s="214"/>
      <c r="K135" s="118" t="s">
        <v>5</v>
      </c>
      <c r="L135" s="135"/>
      <c r="M135" s="135"/>
      <c r="N135" s="135"/>
      <c r="O135" s="135"/>
      <c r="P135" s="135"/>
      <c r="Q135" s="135"/>
      <c r="R135" s="135"/>
      <c r="S135" s="135"/>
      <c r="T135" s="134">
        <f>SUM(L135:S135)</f>
        <v>0</v>
      </c>
    </row>
    <row r="136" spans="2:20" s="115" customFormat="1" ht="24" customHeight="1" x14ac:dyDescent="0.25">
      <c r="B136" s="111"/>
      <c r="C136" s="118">
        <v>2</v>
      </c>
      <c r="D136" s="214" t="s">
        <v>105</v>
      </c>
      <c r="E136" s="214"/>
      <c r="F136" s="214"/>
      <c r="G136" s="214"/>
      <c r="H136" s="214"/>
      <c r="I136" s="214"/>
      <c r="J136" s="214"/>
      <c r="K136" s="118" t="s">
        <v>61</v>
      </c>
      <c r="L136" s="136"/>
      <c r="M136" s="136"/>
      <c r="N136" s="136"/>
      <c r="O136" s="136"/>
      <c r="P136" s="136"/>
      <c r="Q136" s="136"/>
      <c r="R136" s="136"/>
      <c r="S136" s="136"/>
      <c r="T136" s="137"/>
    </row>
    <row r="137" spans="2:20" s="115" customFormat="1" ht="13" customHeight="1" x14ac:dyDescent="0.25">
      <c r="B137" s="111"/>
      <c r="C137" s="118">
        <v>3</v>
      </c>
      <c r="D137" s="196" t="s">
        <v>80</v>
      </c>
      <c r="E137" s="196"/>
      <c r="F137" s="196"/>
      <c r="G137" s="196"/>
      <c r="H137" s="196"/>
      <c r="I137" s="196"/>
      <c r="J137" s="196"/>
      <c r="K137" s="118" t="s">
        <v>61</v>
      </c>
      <c r="L137" s="134">
        <f t="shared" ref="L137:S137" si="29">L135*L136</f>
        <v>0</v>
      </c>
      <c r="M137" s="134">
        <f t="shared" si="29"/>
        <v>0</v>
      </c>
      <c r="N137" s="134">
        <f t="shared" si="29"/>
        <v>0</v>
      </c>
      <c r="O137" s="134">
        <f t="shared" si="29"/>
        <v>0</v>
      </c>
      <c r="P137" s="134">
        <f t="shared" si="29"/>
        <v>0</v>
      </c>
      <c r="Q137" s="134">
        <f t="shared" si="29"/>
        <v>0</v>
      </c>
      <c r="R137" s="134">
        <f t="shared" si="29"/>
        <v>0</v>
      </c>
      <c r="S137" s="134">
        <f t="shared" si="29"/>
        <v>0</v>
      </c>
      <c r="T137" s="138">
        <f>SUM(L137:S137)</f>
        <v>0</v>
      </c>
    </row>
    <row r="138" spans="2:20" s="115" customFormat="1" ht="13" customHeight="1" x14ac:dyDescent="0.25">
      <c r="B138" s="111"/>
      <c r="C138" s="118">
        <v>4</v>
      </c>
      <c r="D138" s="196" t="s">
        <v>97</v>
      </c>
      <c r="E138" s="196"/>
      <c r="F138" s="196"/>
      <c r="G138" s="196"/>
      <c r="H138" s="196"/>
      <c r="I138" s="196"/>
      <c r="J138" s="196"/>
      <c r="K138" s="118" t="s">
        <v>61</v>
      </c>
      <c r="L138" s="133"/>
      <c r="M138" s="133"/>
      <c r="N138" s="133"/>
      <c r="O138" s="133"/>
      <c r="P138" s="133"/>
      <c r="Q138" s="133"/>
      <c r="R138" s="133"/>
      <c r="S138" s="133"/>
      <c r="T138" s="137"/>
    </row>
    <row r="139" spans="2:20" s="115" customFormat="1" ht="13" customHeight="1" x14ac:dyDescent="0.25">
      <c r="B139" s="111"/>
      <c r="C139" s="118">
        <v>5</v>
      </c>
      <c r="D139" s="196" t="s">
        <v>21</v>
      </c>
      <c r="E139" s="196"/>
      <c r="F139" s="196"/>
      <c r="G139" s="196"/>
      <c r="H139" s="196"/>
      <c r="I139" s="196"/>
      <c r="J139" s="196"/>
      <c r="K139" s="118" t="s">
        <v>61</v>
      </c>
      <c r="L139" s="134">
        <f t="shared" ref="L139:S139" si="30">L135*L138</f>
        <v>0</v>
      </c>
      <c r="M139" s="134">
        <f t="shared" si="30"/>
        <v>0</v>
      </c>
      <c r="N139" s="134">
        <f t="shared" si="30"/>
        <v>0</v>
      </c>
      <c r="O139" s="134">
        <f t="shared" si="30"/>
        <v>0</v>
      </c>
      <c r="P139" s="134">
        <f t="shared" si="30"/>
        <v>0</v>
      </c>
      <c r="Q139" s="134">
        <f t="shared" si="30"/>
        <v>0</v>
      </c>
      <c r="R139" s="134">
        <f t="shared" si="30"/>
        <v>0</v>
      </c>
      <c r="S139" s="134">
        <f t="shared" si="30"/>
        <v>0</v>
      </c>
      <c r="T139" s="134">
        <f>SUM(L139:S139)</f>
        <v>0</v>
      </c>
    </row>
    <row r="140" spans="2:20" s="115" customFormat="1" x14ac:dyDescent="0.25">
      <c r="B140" s="111"/>
      <c r="C140" s="22"/>
      <c r="D140" s="119"/>
      <c r="E140" s="22"/>
      <c r="F140" s="120"/>
      <c r="G140" s="120"/>
      <c r="H140" s="120"/>
      <c r="I140" s="120"/>
      <c r="J140" s="120"/>
      <c r="K140" s="120"/>
      <c r="L140" s="127"/>
      <c r="M140" s="127"/>
      <c r="N140" s="127"/>
      <c r="O140" s="127"/>
      <c r="P140" s="127"/>
      <c r="Q140" s="127"/>
      <c r="R140" s="127"/>
      <c r="S140" s="127"/>
      <c r="T140" s="127"/>
    </row>
    <row r="141" spans="2:20" s="115" customFormat="1" x14ac:dyDescent="0.25">
      <c r="B141" s="111"/>
      <c r="C141" s="112" t="s">
        <v>73</v>
      </c>
      <c r="D141" s="113"/>
      <c r="E141" s="113"/>
      <c r="F141" s="113"/>
      <c r="G141" s="113"/>
      <c r="H141" s="113"/>
      <c r="I141" s="113"/>
      <c r="J141" s="113"/>
      <c r="K141" s="114"/>
      <c r="L141" s="124"/>
      <c r="M141" s="124"/>
      <c r="N141" s="124"/>
      <c r="O141" s="124"/>
      <c r="P141" s="124"/>
      <c r="Q141" s="124"/>
      <c r="R141" s="124"/>
      <c r="S141" s="124"/>
      <c r="T141" s="125"/>
    </row>
    <row r="142" spans="2:20" s="115" customFormat="1" ht="23" x14ac:dyDescent="0.25">
      <c r="B142" s="111"/>
      <c r="C142" s="209" t="s">
        <v>1</v>
      </c>
      <c r="D142" s="209" t="s">
        <v>44</v>
      </c>
      <c r="E142" s="209"/>
      <c r="F142" s="209"/>
      <c r="G142" s="209"/>
      <c r="H142" s="209"/>
      <c r="I142" s="209"/>
      <c r="J142" s="209"/>
      <c r="K142" s="116" t="s">
        <v>13</v>
      </c>
      <c r="L142" s="73">
        <f t="shared" ref="L142:S142" si="31">L133</f>
        <v>45565</v>
      </c>
      <c r="M142" s="73">
        <f t="shared" si="31"/>
        <v>45930</v>
      </c>
      <c r="N142" s="73">
        <f t="shared" si="31"/>
        <v>46295</v>
      </c>
      <c r="O142" s="73">
        <f t="shared" si="31"/>
        <v>46660</v>
      </c>
      <c r="P142" s="73">
        <f t="shared" si="31"/>
        <v>47026</v>
      </c>
      <c r="Q142" s="73">
        <f t="shared" si="31"/>
        <v>47391</v>
      </c>
      <c r="R142" s="73">
        <f t="shared" si="31"/>
        <v>47756</v>
      </c>
      <c r="S142" s="73">
        <f t="shared" si="31"/>
        <v>48121</v>
      </c>
      <c r="T142" s="126" t="s">
        <v>14</v>
      </c>
    </row>
    <row r="143" spans="2:20" s="115" customFormat="1" x14ac:dyDescent="0.25">
      <c r="B143" s="111"/>
      <c r="C143" s="209"/>
      <c r="D143" s="209">
        <v>1</v>
      </c>
      <c r="E143" s="209"/>
      <c r="F143" s="209"/>
      <c r="G143" s="209"/>
      <c r="H143" s="209"/>
      <c r="I143" s="209"/>
      <c r="J143" s="209"/>
      <c r="K143" s="117">
        <v>2</v>
      </c>
      <c r="L143" s="167">
        <v>3</v>
      </c>
      <c r="M143" s="167">
        <v>4</v>
      </c>
      <c r="N143" s="167">
        <v>5</v>
      </c>
      <c r="O143" s="167">
        <v>6</v>
      </c>
      <c r="P143" s="167">
        <v>7</v>
      </c>
      <c r="Q143" s="167">
        <v>8</v>
      </c>
      <c r="R143" s="167">
        <v>9</v>
      </c>
      <c r="S143" s="167">
        <v>10</v>
      </c>
      <c r="T143" s="91">
        <v>11</v>
      </c>
    </row>
    <row r="144" spans="2:20" s="115" customFormat="1" ht="13" customHeight="1" x14ac:dyDescent="0.25">
      <c r="B144" s="111"/>
      <c r="C144" s="118">
        <v>1</v>
      </c>
      <c r="D144" s="214" t="s">
        <v>20</v>
      </c>
      <c r="E144" s="214"/>
      <c r="F144" s="214"/>
      <c r="G144" s="214"/>
      <c r="H144" s="214"/>
      <c r="I144" s="214"/>
      <c r="J144" s="214"/>
      <c r="K144" s="118" t="s">
        <v>5</v>
      </c>
      <c r="L144" s="135"/>
      <c r="M144" s="135"/>
      <c r="N144" s="135"/>
      <c r="O144" s="135"/>
      <c r="P144" s="135"/>
      <c r="Q144" s="135"/>
      <c r="R144" s="135"/>
      <c r="S144" s="135"/>
      <c r="T144" s="134">
        <f>SUM(L144:S144)</f>
        <v>0</v>
      </c>
    </row>
    <row r="145" spans="2:20" s="115" customFormat="1" ht="24" customHeight="1" x14ac:dyDescent="0.25">
      <c r="B145" s="111"/>
      <c r="C145" s="118">
        <v>2</v>
      </c>
      <c r="D145" s="214" t="s">
        <v>105</v>
      </c>
      <c r="E145" s="214"/>
      <c r="F145" s="214"/>
      <c r="G145" s="214"/>
      <c r="H145" s="214"/>
      <c r="I145" s="214"/>
      <c r="J145" s="214"/>
      <c r="K145" s="118" t="s">
        <v>61</v>
      </c>
      <c r="L145" s="136"/>
      <c r="M145" s="136"/>
      <c r="N145" s="136"/>
      <c r="O145" s="136"/>
      <c r="P145" s="136"/>
      <c r="Q145" s="136"/>
      <c r="R145" s="136"/>
      <c r="S145" s="136"/>
      <c r="T145" s="137"/>
    </row>
    <row r="146" spans="2:20" s="115" customFormat="1" ht="13" customHeight="1" x14ac:dyDescent="0.25">
      <c r="B146" s="111"/>
      <c r="C146" s="118">
        <v>3</v>
      </c>
      <c r="D146" s="196" t="s">
        <v>80</v>
      </c>
      <c r="E146" s="196"/>
      <c r="F146" s="196"/>
      <c r="G146" s="196"/>
      <c r="H146" s="196"/>
      <c r="I146" s="196"/>
      <c r="J146" s="196"/>
      <c r="K146" s="118" t="s">
        <v>61</v>
      </c>
      <c r="L146" s="134">
        <f>L144*L145</f>
        <v>0</v>
      </c>
      <c r="M146" s="134">
        <f t="shared" ref="M146" si="32">M144*M145</f>
        <v>0</v>
      </c>
      <c r="N146" s="134">
        <f t="shared" ref="N146" si="33">N144*N145</f>
        <v>0</v>
      </c>
      <c r="O146" s="134">
        <f t="shared" ref="O146" si="34">O144*O145</f>
        <v>0</v>
      </c>
      <c r="P146" s="134">
        <f t="shared" ref="P146" si="35">P144*P145</f>
        <v>0</v>
      </c>
      <c r="Q146" s="134">
        <f t="shared" ref="Q146" si="36">Q144*Q145</f>
        <v>0</v>
      </c>
      <c r="R146" s="134">
        <f t="shared" ref="R146" si="37">R144*R145</f>
        <v>0</v>
      </c>
      <c r="S146" s="134">
        <f t="shared" ref="S146" si="38">S144*S145</f>
        <v>0</v>
      </c>
      <c r="T146" s="138">
        <f>SUM(L146:S146)</f>
        <v>0</v>
      </c>
    </row>
    <row r="147" spans="2:20" s="115" customFormat="1" ht="13" customHeight="1" x14ac:dyDescent="0.25">
      <c r="B147" s="111"/>
      <c r="C147" s="118">
        <v>4</v>
      </c>
      <c r="D147" s="196" t="s">
        <v>97</v>
      </c>
      <c r="E147" s="196"/>
      <c r="F147" s="196"/>
      <c r="G147" s="196"/>
      <c r="H147" s="196"/>
      <c r="I147" s="196"/>
      <c r="J147" s="196"/>
      <c r="K147" s="118" t="s">
        <v>61</v>
      </c>
      <c r="L147" s="133"/>
      <c r="M147" s="133"/>
      <c r="N147" s="133"/>
      <c r="O147" s="133"/>
      <c r="P147" s="133"/>
      <c r="Q147" s="133"/>
      <c r="R147" s="133"/>
      <c r="S147" s="133"/>
      <c r="T147" s="137"/>
    </row>
    <row r="148" spans="2:20" s="115" customFormat="1" ht="13" customHeight="1" x14ac:dyDescent="0.25">
      <c r="B148" s="111"/>
      <c r="C148" s="118">
        <v>5</v>
      </c>
      <c r="D148" s="196" t="s">
        <v>21</v>
      </c>
      <c r="E148" s="196"/>
      <c r="F148" s="196"/>
      <c r="G148" s="196"/>
      <c r="H148" s="196"/>
      <c r="I148" s="196"/>
      <c r="J148" s="196"/>
      <c r="K148" s="118" t="s">
        <v>61</v>
      </c>
      <c r="L148" s="134">
        <f>L144*L147</f>
        <v>0</v>
      </c>
      <c r="M148" s="134">
        <f t="shared" ref="M148" si="39">M144*M147</f>
        <v>0</v>
      </c>
      <c r="N148" s="134">
        <f t="shared" ref="N148" si="40">N144*N147</f>
        <v>0</v>
      </c>
      <c r="O148" s="134">
        <f t="shared" ref="O148" si="41">O144*O147</f>
        <v>0</v>
      </c>
      <c r="P148" s="134">
        <f t="shared" ref="P148" si="42">P144*P147</f>
        <v>0</v>
      </c>
      <c r="Q148" s="134">
        <f t="shared" ref="Q148" si="43">Q144*Q147</f>
        <v>0</v>
      </c>
      <c r="R148" s="134">
        <f t="shared" ref="R148" si="44">R144*R147</f>
        <v>0</v>
      </c>
      <c r="S148" s="134">
        <f t="shared" ref="S148" si="45">S144*S147</f>
        <v>0</v>
      </c>
      <c r="T148" s="134">
        <f>SUM(L148:S148)</f>
        <v>0</v>
      </c>
    </row>
    <row r="149" spans="2:20" s="115" customFormat="1" x14ac:dyDescent="0.25">
      <c r="B149" s="111"/>
      <c r="C149" s="22"/>
      <c r="D149" s="119"/>
      <c r="E149" s="22"/>
      <c r="F149" s="120"/>
      <c r="G149" s="120"/>
      <c r="H149" s="120"/>
      <c r="I149" s="120"/>
      <c r="J149" s="120"/>
      <c r="K149" s="120"/>
      <c r="L149" s="127"/>
      <c r="M149" s="127"/>
      <c r="N149" s="127"/>
      <c r="O149" s="127"/>
      <c r="P149" s="127"/>
      <c r="Q149" s="127"/>
      <c r="R149" s="127"/>
      <c r="S149" s="127"/>
      <c r="T149" s="127"/>
    </row>
    <row r="150" spans="2:20" s="115" customFormat="1" x14ac:dyDescent="0.25">
      <c r="B150" s="111"/>
      <c r="C150" s="112" t="s">
        <v>74</v>
      </c>
      <c r="D150" s="113"/>
      <c r="E150" s="113"/>
      <c r="F150" s="113"/>
      <c r="G150" s="113"/>
      <c r="H150" s="113"/>
      <c r="I150" s="113"/>
      <c r="J150" s="113"/>
      <c r="K150" s="114"/>
      <c r="L150" s="124"/>
      <c r="M150" s="124"/>
      <c r="N150" s="124"/>
      <c r="O150" s="124"/>
      <c r="P150" s="124"/>
      <c r="Q150" s="124"/>
      <c r="R150" s="124"/>
      <c r="S150" s="124"/>
      <c r="T150" s="125"/>
    </row>
    <row r="151" spans="2:20" s="115" customFormat="1" ht="23" x14ac:dyDescent="0.25">
      <c r="B151" s="111"/>
      <c r="C151" s="209" t="s">
        <v>1</v>
      </c>
      <c r="D151" s="209" t="s">
        <v>44</v>
      </c>
      <c r="E151" s="209"/>
      <c r="F151" s="209"/>
      <c r="G151" s="209"/>
      <c r="H151" s="209"/>
      <c r="I151" s="209"/>
      <c r="J151" s="209"/>
      <c r="K151" s="116" t="s">
        <v>13</v>
      </c>
      <c r="L151" s="73">
        <f t="shared" ref="L151:S151" si="46">L142</f>
        <v>45565</v>
      </c>
      <c r="M151" s="73">
        <f t="shared" si="46"/>
        <v>45930</v>
      </c>
      <c r="N151" s="73">
        <f t="shared" si="46"/>
        <v>46295</v>
      </c>
      <c r="O151" s="73">
        <f t="shared" si="46"/>
        <v>46660</v>
      </c>
      <c r="P151" s="73">
        <f t="shared" si="46"/>
        <v>47026</v>
      </c>
      <c r="Q151" s="73">
        <f t="shared" si="46"/>
        <v>47391</v>
      </c>
      <c r="R151" s="73">
        <f t="shared" si="46"/>
        <v>47756</v>
      </c>
      <c r="S151" s="73">
        <f t="shared" si="46"/>
        <v>48121</v>
      </c>
      <c r="T151" s="126" t="s">
        <v>14</v>
      </c>
    </row>
    <row r="152" spans="2:20" s="115" customFormat="1" x14ac:dyDescent="0.25">
      <c r="B152" s="111"/>
      <c r="C152" s="209"/>
      <c r="D152" s="209">
        <v>1</v>
      </c>
      <c r="E152" s="209"/>
      <c r="F152" s="209"/>
      <c r="G152" s="209"/>
      <c r="H152" s="209"/>
      <c r="I152" s="209"/>
      <c r="J152" s="209"/>
      <c r="K152" s="117">
        <v>2</v>
      </c>
      <c r="L152" s="167">
        <v>3</v>
      </c>
      <c r="M152" s="167">
        <v>4</v>
      </c>
      <c r="N152" s="167">
        <v>5</v>
      </c>
      <c r="O152" s="167">
        <v>6</v>
      </c>
      <c r="P152" s="167">
        <v>7</v>
      </c>
      <c r="Q152" s="167">
        <v>8</v>
      </c>
      <c r="R152" s="167">
        <v>9</v>
      </c>
      <c r="S152" s="167">
        <v>10</v>
      </c>
      <c r="T152" s="91">
        <v>11</v>
      </c>
    </row>
    <row r="153" spans="2:20" s="115" customFormat="1" ht="13" customHeight="1" x14ac:dyDescent="0.25">
      <c r="B153" s="111"/>
      <c r="C153" s="118">
        <v>1</v>
      </c>
      <c r="D153" s="214" t="s">
        <v>20</v>
      </c>
      <c r="E153" s="214"/>
      <c r="F153" s="214"/>
      <c r="G153" s="214"/>
      <c r="H153" s="214"/>
      <c r="I153" s="214"/>
      <c r="J153" s="214"/>
      <c r="K153" s="118" t="s">
        <v>5</v>
      </c>
      <c r="L153" s="135"/>
      <c r="M153" s="135"/>
      <c r="N153" s="135"/>
      <c r="O153" s="135"/>
      <c r="P153" s="135"/>
      <c r="Q153" s="135"/>
      <c r="R153" s="135"/>
      <c r="S153" s="135"/>
      <c r="T153" s="134">
        <f>SUM(L153:S153)</f>
        <v>0</v>
      </c>
    </row>
    <row r="154" spans="2:20" s="115" customFormat="1" ht="24" customHeight="1" x14ac:dyDescent="0.25">
      <c r="B154" s="111"/>
      <c r="C154" s="118">
        <v>2</v>
      </c>
      <c r="D154" s="214" t="s">
        <v>105</v>
      </c>
      <c r="E154" s="214"/>
      <c r="F154" s="214"/>
      <c r="G154" s="214"/>
      <c r="H154" s="214"/>
      <c r="I154" s="214"/>
      <c r="J154" s="214"/>
      <c r="K154" s="118" t="s">
        <v>61</v>
      </c>
      <c r="L154" s="136"/>
      <c r="M154" s="136"/>
      <c r="N154" s="136"/>
      <c r="O154" s="136"/>
      <c r="P154" s="136"/>
      <c r="Q154" s="136"/>
      <c r="R154" s="136"/>
      <c r="S154" s="136"/>
      <c r="T154" s="137"/>
    </row>
    <row r="155" spans="2:20" s="115" customFormat="1" ht="13" customHeight="1" x14ac:dyDescent="0.25">
      <c r="B155" s="111"/>
      <c r="C155" s="118">
        <v>3</v>
      </c>
      <c r="D155" s="196" t="s">
        <v>79</v>
      </c>
      <c r="E155" s="196"/>
      <c r="F155" s="196"/>
      <c r="G155" s="196"/>
      <c r="H155" s="196"/>
      <c r="I155" s="196"/>
      <c r="J155" s="196"/>
      <c r="K155" s="118" t="s">
        <v>61</v>
      </c>
      <c r="L155" s="134">
        <f>L153*L154</f>
        <v>0</v>
      </c>
      <c r="M155" s="134">
        <f t="shared" ref="M155" si="47">M153*M154</f>
        <v>0</v>
      </c>
      <c r="N155" s="134">
        <f t="shared" ref="N155" si="48">N153*N154</f>
        <v>0</v>
      </c>
      <c r="O155" s="134">
        <f t="shared" ref="O155" si="49">O153*O154</f>
        <v>0</v>
      </c>
      <c r="P155" s="134">
        <f t="shared" ref="P155" si="50">P153*P154</f>
        <v>0</v>
      </c>
      <c r="Q155" s="134">
        <f t="shared" ref="Q155" si="51">Q153*Q154</f>
        <v>0</v>
      </c>
      <c r="R155" s="134">
        <f t="shared" ref="R155" si="52">R153*R154</f>
        <v>0</v>
      </c>
      <c r="S155" s="134">
        <f t="shared" ref="S155" si="53">S153*S154</f>
        <v>0</v>
      </c>
      <c r="T155" s="138">
        <f>SUM(L155:S155)</f>
        <v>0</v>
      </c>
    </row>
    <row r="156" spans="2:20" s="115" customFormat="1" ht="13" customHeight="1" x14ac:dyDescent="0.25">
      <c r="B156" s="111"/>
      <c r="C156" s="118">
        <v>4</v>
      </c>
      <c r="D156" s="196" t="s">
        <v>97</v>
      </c>
      <c r="E156" s="196"/>
      <c r="F156" s="196"/>
      <c r="G156" s="196"/>
      <c r="H156" s="196"/>
      <c r="I156" s="196"/>
      <c r="J156" s="196"/>
      <c r="K156" s="118" t="s">
        <v>61</v>
      </c>
      <c r="L156" s="133"/>
      <c r="M156" s="133"/>
      <c r="N156" s="133"/>
      <c r="O156" s="133"/>
      <c r="P156" s="133"/>
      <c r="Q156" s="133"/>
      <c r="R156" s="133"/>
      <c r="S156" s="133"/>
      <c r="T156" s="137"/>
    </row>
    <row r="157" spans="2:20" s="115" customFormat="1" ht="13" customHeight="1" x14ac:dyDescent="0.25">
      <c r="B157" s="111"/>
      <c r="C157" s="118">
        <v>5</v>
      </c>
      <c r="D157" s="196" t="s">
        <v>21</v>
      </c>
      <c r="E157" s="196"/>
      <c r="F157" s="196"/>
      <c r="G157" s="196"/>
      <c r="H157" s="196"/>
      <c r="I157" s="196"/>
      <c r="J157" s="196"/>
      <c r="K157" s="118" t="s">
        <v>61</v>
      </c>
      <c r="L157" s="134">
        <f>L153*L156</f>
        <v>0</v>
      </c>
      <c r="M157" s="134">
        <f t="shared" ref="M157" si="54">M153*M156</f>
        <v>0</v>
      </c>
      <c r="N157" s="134">
        <f t="shared" ref="N157" si="55">N153*N156</f>
        <v>0</v>
      </c>
      <c r="O157" s="134">
        <f t="shared" ref="O157" si="56">O153*O156</f>
        <v>0</v>
      </c>
      <c r="P157" s="134">
        <f t="shared" ref="P157" si="57">P153*P156</f>
        <v>0</v>
      </c>
      <c r="Q157" s="134">
        <f t="shared" ref="Q157" si="58">Q153*Q156</f>
        <v>0</v>
      </c>
      <c r="R157" s="134">
        <f t="shared" ref="R157" si="59">R153*R156</f>
        <v>0</v>
      </c>
      <c r="S157" s="134">
        <f t="shared" ref="S157" si="60">S153*S156</f>
        <v>0</v>
      </c>
      <c r="T157" s="134">
        <f>SUM(L157:S157)</f>
        <v>0</v>
      </c>
    </row>
    <row r="158" spans="2:20" s="115" customFormat="1" x14ac:dyDescent="0.25">
      <c r="B158" s="111"/>
      <c r="C158" s="22"/>
      <c r="D158" s="119"/>
      <c r="E158" s="22"/>
      <c r="F158" s="120"/>
      <c r="G158" s="120"/>
      <c r="H158" s="120"/>
      <c r="I158" s="120"/>
      <c r="J158" s="120"/>
      <c r="K158" s="120"/>
      <c r="L158" s="127"/>
      <c r="M158" s="127"/>
      <c r="N158" s="127"/>
      <c r="O158" s="127"/>
      <c r="P158" s="127"/>
      <c r="Q158" s="127"/>
      <c r="R158" s="127"/>
      <c r="S158" s="127"/>
      <c r="T158" s="127"/>
    </row>
    <row r="159" spans="2:20" s="115" customFormat="1" x14ac:dyDescent="0.25">
      <c r="B159" s="111"/>
      <c r="C159" s="112" t="s">
        <v>75</v>
      </c>
      <c r="D159" s="113"/>
      <c r="E159" s="113"/>
      <c r="F159" s="113"/>
      <c r="G159" s="113"/>
      <c r="H159" s="113"/>
      <c r="I159" s="113"/>
      <c r="J159" s="113"/>
      <c r="K159" s="114"/>
      <c r="L159" s="124"/>
      <c r="M159" s="124"/>
      <c r="N159" s="124"/>
      <c r="O159" s="124"/>
      <c r="P159" s="124"/>
      <c r="Q159" s="124"/>
      <c r="R159" s="124"/>
      <c r="S159" s="124"/>
      <c r="T159" s="125"/>
    </row>
    <row r="160" spans="2:20" s="115" customFormat="1" ht="23" x14ac:dyDescent="0.25">
      <c r="B160" s="111"/>
      <c r="C160" s="209" t="s">
        <v>1</v>
      </c>
      <c r="D160" s="209" t="s">
        <v>44</v>
      </c>
      <c r="E160" s="209"/>
      <c r="F160" s="209"/>
      <c r="G160" s="209"/>
      <c r="H160" s="209"/>
      <c r="I160" s="209"/>
      <c r="J160" s="209"/>
      <c r="K160" s="116" t="s">
        <v>13</v>
      </c>
      <c r="L160" s="73">
        <f t="shared" ref="L160:S160" si="61">L151</f>
        <v>45565</v>
      </c>
      <c r="M160" s="73">
        <f t="shared" si="61"/>
        <v>45930</v>
      </c>
      <c r="N160" s="73">
        <f t="shared" si="61"/>
        <v>46295</v>
      </c>
      <c r="O160" s="73">
        <f t="shared" si="61"/>
        <v>46660</v>
      </c>
      <c r="P160" s="73">
        <f t="shared" si="61"/>
        <v>47026</v>
      </c>
      <c r="Q160" s="73">
        <f t="shared" si="61"/>
        <v>47391</v>
      </c>
      <c r="R160" s="73">
        <f t="shared" si="61"/>
        <v>47756</v>
      </c>
      <c r="S160" s="73">
        <f t="shared" si="61"/>
        <v>48121</v>
      </c>
      <c r="T160" s="126" t="s">
        <v>14</v>
      </c>
    </row>
    <row r="161" spans="2:20" s="115" customFormat="1" x14ac:dyDescent="0.25">
      <c r="B161" s="111"/>
      <c r="C161" s="209"/>
      <c r="D161" s="209">
        <v>1</v>
      </c>
      <c r="E161" s="209"/>
      <c r="F161" s="209"/>
      <c r="G161" s="209"/>
      <c r="H161" s="209"/>
      <c r="I161" s="209"/>
      <c r="J161" s="209"/>
      <c r="K161" s="117">
        <v>2</v>
      </c>
      <c r="L161" s="167">
        <v>3</v>
      </c>
      <c r="M161" s="167">
        <v>4</v>
      </c>
      <c r="N161" s="167">
        <v>5</v>
      </c>
      <c r="O161" s="167">
        <v>6</v>
      </c>
      <c r="P161" s="167">
        <v>7</v>
      </c>
      <c r="Q161" s="167">
        <v>8</v>
      </c>
      <c r="R161" s="167">
        <v>9</v>
      </c>
      <c r="S161" s="167">
        <v>10</v>
      </c>
      <c r="T161" s="91">
        <v>11</v>
      </c>
    </row>
    <row r="162" spans="2:20" s="115" customFormat="1" ht="13" customHeight="1" x14ac:dyDescent="0.25">
      <c r="B162" s="111"/>
      <c r="C162" s="118">
        <v>1</v>
      </c>
      <c r="D162" s="214" t="s">
        <v>20</v>
      </c>
      <c r="E162" s="214"/>
      <c r="F162" s="214"/>
      <c r="G162" s="214"/>
      <c r="H162" s="214"/>
      <c r="I162" s="214"/>
      <c r="J162" s="214"/>
      <c r="K162" s="118" t="s">
        <v>5</v>
      </c>
      <c r="L162" s="135"/>
      <c r="M162" s="135"/>
      <c r="N162" s="135"/>
      <c r="O162" s="135"/>
      <c r="P162" s="135"/>
      <c r="Q162" s="135"/>
      <c r="R162" s="135"/>
      <c r="S162" s="135"/>
      <c r="T162" s="134">
        <f>SUM(L162:S162)</f>
        <v>0</v>
      </c>
    </row>
    <row r="163" spans="2:20" s="115" customFormat="1" ht="24" customHeight="1" x14ac:dyDescent="0.25">
      <c r="B163" s="111"/>
      <c r="C163" s="118">
        <v>2</v>
      </c>
      <c r="D163" s="214" t="s">
        <v>105</v>
      </c>
      <c r="E163" s="214"/>
      <c r="F163" s="214"/>
      <c r="G163" s="214"/>
      <c r="H163" s="214"/>
      <c r="I163" s="214"/>
      <c r="J163" s="214"/>
      <c r="K163" s="118" t="s">
        <v>61</v>
      </c>
      <c r="L163" s="136"/>
      <c r="M163" s="136"/>
      <c r="N163" s="136"/>
      <c r="O163" s="136"/>
      <c r="P163" s="136"/>
      <c r="Q163" s="136"/>
      <c r="R163" s="136"/>
      <c r="S163" s="136"/>
      <c r="T163" s="137"/>
    </row>
    <row r="164" spans="2:20" s="115" customFormat="1" ht="13" customHeight="1" x14ac:dyDescent="0.25">
      <c r="B164" s="111"/>
      <c r="C164" s="118">
        <v>3</v>
      </c>
      <c r="D164" s="196" t="s">
        <v>80</v>
      </c>
      <c r="E164" s="196"/>
      <c r="F164" s="196"/>
      <c r="G164" s="196"/>
      <c r="H164" s="196"/>
      <c r="I164" s="196"/>
      <c r="J164" s="196"/>
      <c r="K164" s="118" t="s">
        <v>61</v>
      </c>
      <c r="L164" s="134">
        <f>L162*L163</f>
        <v>0</v>
      </c>
      <c r="M164" s="134">
        <f t="shared" ref="M164" si="62">M162*M163</f>
        <v>0</v>
      </c>
      <c r="N164" s="134">
        <f t="shared" ref="N164" si="63">N162*N163</f>
        <v>0</v>
      </c>
      <c r="O164" s="134">
        <f t="shared" ref="O164" si="64">O162*O163</f>
        <v>0</v>
      </c>
      <c r="P164" s="134">
        <f t="shared" ref="P164" si="65">P162*P163</f>
        <v>0</v>
      </c>
      <c r="Q164" s="134">
        <f t="shared" ref="Q164" si="66">Q162*Q163</f>
        <v>0</v>
      </c>
      <c r="R164" s="134">
        <f t="shared" ref="R164" si="67">R162*R163</f>
        <v>0</v>
      </c>
      <c r="S164" s="134">
        <f t="shared" ref="S164" si="68">S162*S163</f>
        <v>0</v>
      </c>
      <c r="T164" s="138">
        <f>SUM(L164:S164)</f>
        <v>0</v>
      </c>
    </row>
    <row r="165" spans="2:20" s="115" customFormat="1" ht="13" customHeight="1" x14ac:dyDescent="0.25">
      <c r="B165" s="111"/>
      <c r="C165" s="118">
        <v>4</v>
      </c>
      <c r="D165" s="196" t="s">
        <v>97</v>
      </c>
      <c r="E165" s="196"/>
      <c r="F165" s="196"/>
      <c r="G165" s="196"/>
      <c r="H165" s="196"/>
      <c r="I165" s="196"/>
      <c r="J165" s="196"/>
      <c r="K165" s="118" t="s">
        <v>61</v>
      </c>
      <c r="L165" s="133"/>
      <c r="M165" s="133"/>
      <c r="N165" s="133"/>
      <c r="O165" s="133"/>
      <c r="P165" s="133"/>
      <c r="Q165" s="133"/>
      <c r="R165" s="133"/>
      <c r="S165" s="133"/>
      <c r="T165" s="137"/>
    </row>
    <row r="166" spans="2:20" s="115" customFormat="1" ht="13" customHeight="1" x14ac:dyDescent="0.25">
      <c r="B166" s="111"/>
      <c r="C166" s="118">
        <v>5</v>
      </c>
      <c r="D166" s="196" t="s">
        <v>21</v>
      </c>
      <c r="E166" s="196"/>
      <c r="F166" s="196"/>
      <c r="G166" s="196"/>
      <c r="H166" s="196"/>
      <c r="I166" s="196"/>
      <c r="J166" s="196"/>
      <c r="K166" s="118" t="s">
        <v>61</v>
      </c>
      <c r="L166" s="134">
        <f>L162*L165</f>
        <v>0</v>
      </c>
      <c r="M166" s="134">
        <f t="shared" ref="M166" si="69">M162*M165</f>
        <v>0</v>
      </c>
      <c r="N166" s="134">
        <f t="shared" ref="N166" si="70">N162*N165</f>
        <v>0</v>
      </c>
      <c r="O166" s="134">
        <f t="shared" ref="O166" si="71">O162*O165</f>
        <v>0</v>
      </c>
      <c r="P166" s="134">
        <f t="shared" ref="P166" si="72">P162*P165</f>
        <v>0</v>
      </c>
      <c r="Q166" s="134">
        <f t="shared" ref="Q166" si="73">Q162*Q165</f>
        <v>0</v>
      </c>
      <c r="R166" s="134">
        <f t="shared" ref="R166" si="74">R162*R165</f>
        <v>0</v>
      </c>
      <c r="S166" s="134">
        <f t="shared" ref="S166" si="75">S162*S165</f>
        <v>0</v>
      </c>
      <c r="T166" s="134">
        <f>SUM(L166:S166)</f>
        <v>0</v>
      </c>
    </row>
    <row r="167" spans="2:20" s="115" customFormat="1" x14ac:dyDescent="0.25">
      <c r="B167" s="111"/>
      <c r="C167" s="22"/>
      <c r="D167" s="119"/>
      <c r="E167" s="22"/>
      <c r="F167" s="120"/>
      <c r="G167" s="120"/>
      <c r="H167" s="120"/>
      <c r="I167" s="120"/>
      <c r="J167" s="120"/>
      <c r="K167" s="120"/>
      <c r="L167" s="127"/>
      <c r="M167" s="127"/>
      <c r="N167" s="127"/>
      <c r="O167" s="127"/>
      <c r="P167" s="127"/>
      <c r="Q167" s="127"/>
      <c r="R167" s="127"/>
      <c r="S167" s="127"/>
      <c r="T167" s="127"/>
    </row>
    <row r="168" spans="2:20" s="115" customFormat="1" x14ac:dyDescent="0.25">
      <c r="B168" s="111"/>
      <c r="C168" s="112" t="s">
        <v>76</v>
      </c>
      <c r="D168" s="113"/>
      <c r="E168" s="113"/>
      <c r="F168" s="113"/>
      <c r="G168" s="113"/>
      <c r="H168" s="113"/>
      <c r="I168" s="113"/>
      <c r="J168" s="113"/>
      <c r="K168" s="114"/>
      <c r="L168" s="124"/>
      <c r="M168" s="124"/>
      <c r="N168" s="124"/>
      <c r="O168" s="124"/>
      <c r="P168" s="124"/>
      <c r="Q168" s="124"/>
      <c r="R168" s="124"/>
      <c r="S168" s="124"/>
      <c r="T168" s="125"/>
    </row>
    <row r="169" spans="2:20" s="115" customFormat="1" ht="23" x14ac:dyDescent="0.25">
      <c r="B169" s="111"/>
      <c r="C169" s="209" t="s">
        <v>1</v>
      </c>
      <c r="D169" s="209" t="s">
        <v>44</v>
      </c>
      <c r="E169" s="209"/>
      <c r="F169" s="209"/>
      <c r="G169" s="209"/>
      <c r="H169" s="209"/>
      <c r="I169" s="209"/>
      <c r="J169" s="209"/>
      <c r="K169" s="116" t="s">
        <v>13</v>
      </c>
      <c r="L169" s="73">
        <f t="shared" ref="L169:S169" si="76">L160</f>
        <v>45565</v>
      </c>
      <c r="M169" s="73">
        <f t="shared" si="76"/>
        <v>45930</v>
      </c>
      <c r="N169" s="73">
        <f t="shared" si="76"/>
        <v>46295</v>
      </c>
      <c r="O169" s="73">
        <f t="shared" si="76"/>
        <v>46660</v>
      </c>
      <c r="P169" s="73">
        <f t="shared" si="76"/>
        <v>47026</v>
      </c>
      <c r="Q169" s="73">
        <f t="shared" si="76"/>
        <v>47391</v>
      </c>
      <c r="R169" s="73">
        <f t="shared" si="76"/>
        <v>47756</v>
      </c>
      <c r="S169" s="73">
        <f t="shared" si="76"/>
        <v>48121</v>
      </c>
      <c r="T169" s="126" t="s">
        <v>14</v>
      </c>
    </row>
    <row r="170" spans="2:20" s="115" customFormat="1" x14ac:dyDescent="0.25">
      <c r="B170" s="111"/>
      <c r="C170" s="209"/>
      <c r="D170" s="209">
        <v>1</v>
      </c>
      <c r="E170" s="209"/>
      <c r="F170" s="209"/>
      <c r="G170" s="209"/>
      <c r="H170" s="209"/>
      <c r="I170" s="209"/>
      <c r="J170" s="209"/>
      <c r="K170" s="117">
        <v>2</v>
      </c>
      <c r="L170" s="167">
        <v>3</v>
      </c>
      <c r="M170" s="167">
        <v>4</v>
      </c>
      <c r="N170" s="167">
        <v>5</v>
      </c>
      <c r="O170" s="167">
        <v>6</v>
      </c>
      <c r="P170" s="167">
        <v>7</v>
      </c>
      <c r="Q170" s="167">
        <v>8</v>
      </c>
      <c r="R170" s="167">
        <v>9</v>
      </c>
      <c r="S170" s="167">
        <v>10</v>
      </c>
      <c r="T170" s="91">
        <v>11</v>
      </c>
    </row>
    <row r="171" spans="2:20" s="115" customFormat="1" ht="13" customHeight="1" x14ac:dyDescent="0.25">
      <c r="B171" s="111"/>
      <c r="C171" s="118">
        <v>1</v>
      </c>
      <c r="D171" s="214" t="s">
        <v>20</v>
      </c>
      <c r="E171" s="214"/>
      <c r="F171" s="214"/>
      <c r="G171" s="214"/>
      <c r="H171" s="214"/>
      <c r="I171" s="214"/>
      <c r="J171" s="214"/>
      <c r="K171" s="118" t="s">
        <v>5</v>
      </c>
      <c r="L171" s="135"/>
      <c r="M171" s="135"/>
      <c r="N171" s="135"/>
      <c r="O171" s="135"/>
      <c r="P171" s="135"/>
      <c r="Q171" s="135"/>
      <c r="R171" s="135"/>
      <c r="S171" s="135"/>
      <c r="T171" s="134">
        <f>SUM(L171:S171)</f>
        <v>0</v>
      </c>
    </row>
    <row r="172" spans="2:20" s="115" customFormat="1" ht="24" customHeight="1" x14ac:dyDescent="0.25">
      <c r="B172" s="111"/>
      <c r="C172" s="118">
        <v>2</v>
      </c>
      <c r="D172" s="214" t="s">
        <v>105</v>
      </c>
      <c r="E172" s="214"/>
      <c r="F172" s="214"/>
      <c r="G172" s="214"/>
      <c r="H172" s="214"/>
      <c r="I172" s="214"/>
      <c r="J172" s="214"/>
      <c r="K172" s="118" t="s">
        <v>61</v>
      </c>
      <c r="L172" s="136"/>
      <c r="M172" s="136"/>
      <c r="N172" s="136"/>
      <c r="O172" s="136"/>
      <c r="P172" s="136"/>
      <c r="Q172" s="136"/>
      <c r="R172" s="136"/>
      <c r="S172" s="136"/>
      <c r="T172" s="137"/>
    </row>
    <row r="173" spans="2:20" s="115" customFormat="1" ht="13" customHeight="1" x14ac:dyDescent="0.25">
      <c r="B173" s="111"/>
      <c r="C173" s="118">
        <v>3</v>
      </c>
      <c r="D173" s="196" t="s">
        <v>80</v>
      </c>
      <c r="E173" s="196"/>
      <c r="F173" s="196"/>
      <c r="G173" s="196"/>
      <c r="H173" s="196"/>
      <c r="I173" s="196"/>
      <c r="J173" s="196"/>
      <c r="K173" s="118" t="s">
        <v>61</v>
      </c>
      <c r="L173" s="134">
        <f>L171*L172</f>
        <v>0</v>
      </c>
      <c r="M173" s="134">
        <f t="shared" ref="M173" si="77">M171*M172</f>
        <v>0</v>
      </c>
      <c r="N173" s="134">
        <f t="shared" ref="N173" si="78">N171*N172</f>
        <v>0</v>
      </c>
      <c r="O173" s="134">
        <f t="shared" ref="O173" si="79">O171*O172</f>
        <v>0</v>
      </c>
      <c r="P173" s="134">
        <f t="shared" ref="P173" si="80">P171*P172</f>
        <v>0</v>
      </c>
      <c r="Q173" s="134">
        <f t="shared" ref="Q173" si="81">Q171*Q172</f>
        <v>0</v>
      </c>
      <c r="R173" s="134">
        <f t="shared" ref="R173" si="82">R171*R172</f>
        <v>0</v>
      </c>
      <c r="S173" s="134">
        <f t="shared" ref="S173" si="83">S171*S172</f>
        <v>0</v>
      </c>
      <c r="T173" s="138">
        <f>SUM(L173:S173)</f>
        <v>0</v>
      </c>
    </row>
    <row r="174" spans="2:20" s="115" customFormat="1" ht="13" customHeight="1" x14ac:dyDescent="0.25">
      <c r="B174" s="111"/>
      <c r="C174" s="118">
        <v>4</v>
      </c>
      <c r="D174" s="196" t="s">
        <v>97</v>
      </c>
      <c r="E174" s="196"/>
      <c r="F174" s="196"/>
      <c r="G174" s="196"/>
      <c r="H174" s="196"/>
      <c r="I174" s="196"/>
      <c r="J174" s="196"/>
      <c r="K174" s="118" t="s">
        <v>61</v>
      </c>
      <c r="L174" s="133"/>
      <c r="M174" s="133"/>
      <c r="N174" s="133"/>
      <c r="O174" s="133"/>
      <c r="P174" s="133"/>
      <c r="Q174" s="133"/>
      <c r="R174" s="133"/>
      <c r="S174" s="133"/>
      <c r="T174" s="137"/>
    </row>
    <row r="175" spans="2:20" s="115" customFormat="1" ht="13" customHeight="1" x14ac:dyDescent="0.25">
      <c r="B175" s="111"/>
      <c r="C175" s="118">
        <v>5</v>
      </c>
      <c r="D175" s="196" t="s">
        <v>21</v>
      </c>
      <c r="E175" s="196"/>
      <c r="F175" s="196"/>
      <c r="G175" s="196"/>
      <c r="H175" s="196"/>
      <c r="I175" s="196"/>
      <c r="J175" s="196"/>
      <c r="K175" s="118" t="s">
        <v>61</v>
      </c>
      <c r="L175" s="134">
        <f>L171*L174</f>
        <v>0</v>
      </c>
      <c r="M175" s="134">
        <f t="shared" ref="M175" si="84">M171*M174</f>
        <v>0</v>
      </c>
      <c r="N175" s="134">
        <f t="shared" ref="N175" si="85">N171*N174</f>
        <v>0</v>
      </c>
      <c r="O175" s="134">
        <f t="shared" ref="O175" si="86">O171*O174</f>
        <v>0</v>
      </c>
      <c r="P175" s="134">
        <f t="shared" ref="P175" si="87">P171*P174</f>
        <v>0</v>
      </c>
      <c r="Q175" s="134">
        <f t="shared" ref="Q175" si="88">Q171*Q174</f>
        <v>0</v>
      </c>
      <c r="R175" s="134">
        <f t="shared" ref="R175" si="89">R171*R174</f>
        <v>0</v>
      </c>
      <c r="S175" s="134">
        <f t="shared" ref="S175" si="90">S171*S174</f>
        <v>0</v>
      </c>
      <c r="T175" s="134">
        <f>SUM(L175:S175)</f>
        <v>0</v>
      </c>
    </row>
    <row r="176" spans="2:20" s="115" customFormat="1" x14ac:dyDescent="0.25">
      <c r="B176" s="111"/>
      <c r="C176" s="22"/>
      <c r="D176" s="119"/>
      <c r="E176" s="22"/>
      <c r="F176" s="120"/>
      <c r="G176" s="120"/>
      <c r="H176" s="120"/>
      <c r="I176" s="120"/>
      <c r="J176" s="120"/>
      <c r="K176" s="120"/>
      <c r="L176" s="127"/>
      <c r="M176" s="127"/>
      <c r="N176" s="127"/>
      <c r="O176" s="127"/>
      <c r="P176" s="127"/>
      <c r="Q176" s="127"/>
      <c r="R176" s="127"/>
      <c r="S176" s="127"/>
      <c r="T176" s="127"/>
    </row>
    <row r="177" spans="2:20" s="115" customFormat="1" x14ac:dyDescent="0.25">
      <c r="B177" s="111"/>
      <c r="C177" s="112" t="s">
        <v>77</v>
      </c>
      <c r="D177" s="113"/>
      <c r="E177" s="113"/>
      <c r="F177" s="113"/>
      <c r="G177" s="113"/>
      <c r="H177" s="113"/>
      <c r="I177" s="113"/>
      <c r="J177" s="113"/>
      <c r="K177" s="114"/>
      <c r="L177" s="124"/>
      <c r="M177" s="124"/>
      <c r="N177" s="124"/>
      <c r="O177" s="124"/>
      <c r="P177" s="124"/>
      <c r="Q177" s="124"/>
      <c r="R177" s="124"/>
      <c r="S177" s="124"/>
      <c r="T177" s="125"/>
    </row>
    <row r="178" spans="2:20" s="115" customFormat="1" ht="23" x14ac:dyDescent="0.25">
      <c r="B178" s="111"/>
      <c r="C178" s="209" t="s">
        <v>1</v>
      </c>
      <c r="D178" s="209" t="s">
        <v>44</v>
      </c>
      <c r="E178" s="209"/>
      <c r="F178" s="209"/>
      <c r="G178" s="209"/>
      <c r="H178" s="209"/>
      <c r="I178" s="209"/>
      <c r="J178" s="209"/>
      <c r="K178" s="116" t="s">
        <v>13</v>
      </c>
      <c r="L178" s="73">
        <f t="shared" ref="L178:S178" si="91">L169</f>
        <v>45565</v>
      </c>
      <c r="M178" s="73">
        <f t="shared" si="91"/>
        <v>45930</v>
      </c>
      <c r="N178" s="73">
        <f t="shared" si="91"/>
        <v>46295</v>
      </c>
      <c r="O178" s="73">
        <f t="shared" si="91"/>
        <v>46660</v>
      </c>
      <c r="P178" s="73">
        <f t="shared" si="91"/>
        <v>47026</v>
      </c>
      <c r="Q178" s="73">
        <f t="shared" si="91"/>
        <v>47391</v>
      </c>
      <c r="R178" s="73">
        <f t="shared" si="91"/>
        <v>47756</v>
      </c>
      <c r="S178" s="73">
        <f t="shared" si="91"/>
        <v>48121</v>
      </c>
      <c r="T178" s="126" t="s">
        <v>14</v>
      </c>
    </row>
    <row r="179" spans="2:20" s="115" customFormat="1" x14ac:dyDescent="0.25">
      <c r="B179" s="111"/>
      <c r="C179" s="209"/>
      <c r="D179" s="209">
        <v>1</v>
      </c>
      <c r="E179" s="209"/>
      <c r="F179" s="209"/>
      <c r="G179" s="209"/>
      <c r="H179" s="209"/>
      <c r="I179" s="209"/>
      <c r="J179" s="209"/>
      <c r="K179" s="117">
        <v>2</v>
      </c>
      <c r="L179" s="167">
        <v>3</v>
      </c>
      <c r="M179" s="167">
        <v>4</v>
      </c>
      <c r="N179" s="167">
        <v>5</v>
      </c>
      <c r="O179" s="167">
        <v>6</v>
      </c>
      <c r="P179" s="167">
        <v>7</v>
      </c>
      <c r="Q179" s="167">
        <v>8</v>
      </c>
      <c r="R179" s="167">
        <v>9</v>
      </c>
      <c r="S179" s="167">
        <v>10</v>
      </c>
      <c r="T179" s="91">
        <v>11</v>
      </c>
    </row>
    <row r="180" spans="2:20" s="115" customFormat="1" ht="13" customHeight="1" x14ac:dyDescent="0.25">
      <c r="B180" s="111"/>
      <c r="C180" s="118">
        <v>1</v>
      </c>
      <c r="D180" s="214" t="s">
        <v>20</v>
      </c>
      <c r="E180" s="214"/>
      <c r="F180" s="214"/>
      <c r="G180" s="214"/>
      <c r="H180" s="214"/>
      <c r="I180" s="214"/>
      <c r="J180" s="214"/>
      <c r="K180" s="118" t="s">
        <v>5</v>
      </c>
      <c r="L180" s="135"/>
      <c r="M180" s="135"/>
      <c r="N180" s="135"/>
      <c r="O180" s="135"/>
      <c r="P180" s="135"/>
      <c r="Q180" s="135"/>
      <c r="R180" s="135"/>
      <c r="S180" s="135"/>
      <c r="T180" s="134">
        <f>SUM(L180:S180)</f>
        <v>0</v>
      </c>
    </row>
    <row r="181" spans="2:20" s="115" customFormat="1" ht="24" customHeight="1" x14ac:dyDescent="0.25">
      <c r="B181" s="111"/>
      <c r="C181" s="118">
        <v>2</v>
      </c>
      <c r="D181" s="214" t="s">
        <v>105</v>
      </c>
      <c r="E181" s="214"/>
      <c r="F181" s="214"/>
      <c r="G181" s="214"/>
      <c r="H181" s="214"/>
      <c r="I181" s="214"/>
      <c r="J181" s="214"/>
      <c r="K181" s="118" t="s">
        <v>61</v>
      </c>
      <c r="L181" s="136"/>
      <c r="M181" s="136"/>
      <c r="N181" s="136"/>
      <c r="O181" s="136"/>
      <c r="P181" s="136"/>
      <c r="Q181" s="136"/>
      <c r="R181" s="136"/>
      <c r="S181" s="136"/>
      <c r="T181" s="137"/>
    </row>
    <row r="182" spans="2:20" s="115" customFormat="1" ht="13" customHeight="1" x14ac:dyDescent="0.25">
      <c r="B182" s="111"/>
      <c r="C182" s="118">
        <v>3</v>
      </c>
      <c r="D182" s="196" t="s">
        <v>80</v>
      </c>
      <c r="E182" s="196"/>
      <c r="F182" s="196"/>
      <c r="G182" s="196"/>
      <c r="H182" s="196"/>
      <c r="I182" s="196"/>
      <c r="J182" s="196"/>
      <c r="K182" s="118" t="s">
        <v>61</v>
      </c>
      <c r="L182" s="134">
        <f>L180*L181</f>
        <v>0</v>
      </c>
      <c r="M182" s="134">
        <f t="shared" ref="M182" si="92">M180*M181</f>
        <v>0</v>
      </c>
      <c r="N182" s="134">
        <f t="shared" ref="N182" si="93">N180*N181</f>
        <v>0</v>
      </c>
      <c r="O182" s="134">
        <f t="shared" ref="O182" si="94">O180*O181</f>
        <v>0</v>
      </c>
      <c r="P182" s="134">
        <f t="shared" ref="P182" si="95">P180*P181</f>
        <v>0</v>
      </c>
      <c r="Q182" s="134">
        <f t="shared" ref="Q182" si="96">Q180*Q181</f>
        <v>0</v>
      </c>
      <c r="R182" s="134">
        <f t="shared" ref="R182" si="97">R180*R181</f>
        <v>0</v>
      </c>
      <c r="S182" s="134">
        <f t="shared" ref="S182" si="98">S180*S181</f>
        <v>0</v>
      </c>
      <c r="T182" s="138">
        <f>SUM(L182:S182)</f>
        <v>0</v>
      </c>
    </row>
    <row r="183" spans="2:20" s="115" customFormat="1" ht="13" customHeight="1" x14ac:dyDescent="0.25">
      <c r="B183" s="111"/>
      <c r="C183" s="118">
        <v>4</v>
      </c>
      <c r="D183" s="196" t="s">
        <v>97</v>
      </c>
      <c r="E183" s="196"/>
      <c r="F183" s="196"/>
      <c r="G183" s="196"/>
      <c r="H183" s="196"/>
      <c r="I183" s="196"/>
      <c r="J183" s="196"/>
      <c r="K183" s="118" t="s">
        <v>61</v>
      </c>
      <c r="L183" s="133"/>
      <c r="M183" s="133"/>
      <c r="N183" s="133"/>
      <c r="O183" s="133"/>
      <c r="P183" s="133"/>
      <c r="Q183" s="133"/>
      <c r="R183" s="133"/>
      <c r="S183" s="133"/>
      <c r="T183" s="137"/>
    </row>
    <row r="184" spans="2:20" s="115" customFormat="1" ht="13" customHeight="1" x14ac:dyDescent="0.25">
      <c r="B184" s="111"/>
      <c r="C184" s="118">
        <v>5</v>
      </c>
      <c r="D184" s="196" t="s">
        <v>21</v>
      </c>
      <c r="E184" s="196"/>
      <c r="F184" s="196"/>
      <c r="G184" s="196"/>
      <c r="H184" s="196"/>
      <c r="I184" s="196"/>
      <c r="J184" s="196"/>
      <c r="K184" s="118" t="s">
        <v>61</v>
      </c>
      <c r="L184" s="134">
        <f>L180*L183</f>
        <v>0</v>
      </c>
      <c r="M184" s="134">
        <f t="shared" ref="M184" si="99">M180*M183</f>
        <v>0</v>
      </c>
      <c r="N184" s="134">
        <f t="shared" ref="N184" si="100">N180*N183</f>
        <v>0</v>
      </c>
      <c r="O184" s="134">
        <f t="shared" ref="O184" si="101">O180*O183</f>
        <v>0</v>
      </c>
      <c r="P184" s="134">
        <f t="shared" ref="P184" si="102">P180*P183</f>
        <v>0</v>
      </c>
      <c r="Q184" s="134">
        <f t="shared" ref="Q184" si="103">Q180*Q183</f>
        <v>0</v>
      </c>
      <c r="R184" s="134">
        <f t="shared" ref="R184" si="104">R180*R183</f>
        <v>0</v>
      </c>
      <c r="S184" s="134">
        <f t="shared" ref="S184" si="105">S180*S183</f>
        <v>0</v>
      </c>
      <c r="T184" s="134">
        <f>SUM(L184:S184)</f>
        <v>0</v>
      </c>
    </row>
    <row r="185" spans="2:20" s="115" customFormat="1" x14ac:dyDescent="0.25">
      <c r="B185" s="111"/>
      <c r="C185" s="22"/>
      <c r="D185" s="119"/>
      <c r="E185" s="22"/>
      <c r="F185" s="120"/>
      <c r="G185" s="120"/>
      <c r="H185" s="120"/>
      <c r="I185" s="120"/>
      <c r="J185" s="120"/>
      <c r="K185" s="120"/>
      <c r="L185" s="127"/>
      <c r="M185" s="127"/>
      <c r="N185" s="127"/>
      <c r="O185" s="127"/>
      <c r="P185" s="127"/>
      <c r="Q185" s="127"/>
      <c r="R185" s="127"/>
      <c r="S185" s="127"/>
      <c r="T185" s="127"/>
    </row>
    <row r="186" spans="2:20" s="115" customFormat="1" x14ac:dyDescent="0.25">
      <c r="B186" s="111"/>
      <c r="C186" s="112" t="s">
        <v>78</v>
      </c>
      <c r="D186" s="113"/>
      <c r="E186" s="113"/>
      <c r="F186" s="113"/>
      <c r="G186" s="113"/>
      <c r="H186" s="113"/>
      <c r="I186" s="113"/>
      <c r="J186" s="113"/>
      <c r="K186" s="114"/>
      <c r="L186" s="124"/>
      <c r="M186" s="124"/>
      <c r="N186" s="124"/>
      <c r="O186" s="124"/>
      <c r="P186" s="124"/>
      <c r="Q186" s="124"/>
      <c r="R186" s="124"/>
      <c r="S186" s="124"/>
      <c r="T186" s="125"/>
    </row>
    <row r="187" spans="2:20" s="115" customFormat="1" ht="23" x14ac:dyDescent="0.25">
      <c r="B187" s="111"/>
      <c r="C187" s="209" t="s">
        <v>1</v>
      </c>
      <c r="D187" s="209" t="s">
        <v>44</v>
      </c>
      <c r="E187" s="209"/>
      <c r="F187" s="209"/>
      <c r="G187" s="209"/>
      <c r="H187" s="209"/>
      <c r="I187" s="209"/>
      <c r="J187" s="209"/>
      <c r="K187" s="116" t="s">
        <v>13</v>
      </c>
      <c r="L187" s="73">
        <f>L178</f>
        <v>45565</v>
      </c>
      <c r="M187" s="73">
        <f t="shared" ref="M187:S187" si="106">M178</f>
        <v>45930</v>
      </c>
      <c r="N187" s="73">
        <f t="shared" si="106"/>
        <v>46295</v>
      </c>
      <c r="O187" s="73">
        <f t="shared" si="106"/>
        <v>46660</v>
      </c>
      <c r="P187" s="73">
        <f t="shared" si="106"/>
        <v>47026</v>
      </c>
      <c r="Q187" s="73">
        <f t="shared" si="106"/>
        <v>47391</v>
      </c>
      <c r="R187" s="73">
        <f t="shared" si="106"/>
        <v>47756</v>
      </c>
      <c r="S187" s="73">
        <f t="shared" si="106"/>
        <v>48121</v>
      </c>
      <c r="T187" s="126" t="s">
        <v>14</v>
      </c>
    </row>
    <row r="188" spans="2:20" s="115" customFormat="1" x14ac:dyDescent="0.25">
      <c r="B188" s="111"/>
      <c r="C188" s="209"/>
      <c r="D188" s="209">
        <v>1</v>
      </c>
      <c r="E188" s="209"/>
      <c r="F188" s="209"/>
      <c r="G188" s="209"/>
      <c r="H188" s="209"/>
      <c r="I188" s="209"/>
      <c r="J188" s="209"/>
      <c r="K188" s="117">
        <v>2</v>
      </c>
      <c r="L188" s="167">
        <v>3</v>
      </c>
      <c r="M188" s="167">
        <v>4</v>
      </c>
      <c r="N188" s="167">
        <v>5</v>
      </c>
      <c r="O188" s="167">
        <v>6</v>
      </c>
      <c r="P188" s="167">
        <v>7</v>
      </c>
      <c r="Q188" s="167">
        <v>8</v>
      </c>
      <c r="R188" s="167">
        <v>9</v>
      </c>
      <c r="S188" s="167">
        <v>10</v>
      </c>
      <c r="T188" s="91">
        <v>11</v>
      </c>
    </row>
    <row r="189" spans="2:20" s="115" customFormat="1" ht="13" customHeight="1" x14ac:dyDescent="0.25">
      <c r="B189" s="111"/>
      <c r="C189" s="118">
        <v>1</v>
      </c>
      <c r="D189" s="214" t="s">
        <v>20</v>
      </c>
      <c r="E189" s="214"/>
      <c r="F189" s="214"/>
      <c r="G189" s="214"/>
      <c r="H189" s="214"/>
      <c r="I189" s="214"/>
      <c r="J189" s="214"/>
      <c r="K189" s="118" t="s">
        <v>5</v>
      </c>
      <c r="L189" s="135"/>
      <c r="M189" s="135"/>
      <c r="N189" s="135"/>
      <c r="O189" s="135"/>
      <c r="P189" s="135"/>
      <c r="Q189" s="135"/>
      <c r="R189" s="135"/>
      <c r="S189" s="135"/>
      <c r="T189" s="134">
        <f>SUM(L189:S189)</f>
        <v>0</v>
      </c>
    </row>
    <row r="190" spans="2:20" s="115" customFormat="1" ht="24" customHeight="1" x14ac:dyDescent="0.25">
      <c r="B190" s="111"/>
      <c r="C190" s="118">
        <v>2</v>
      </c>
      <c r="D190" s="214" t="s">
        <v>105</v>
      </c>
      <c r="E190" s="214"/>
      <c r="F190" s="214"/>
      <c r="G190" s="214"/>
      <c r="H190" s="214"/>
      <c r="I190" s="214"/>
      <c r="J190" s="214"/>
      <c r="K190" s="118" t="s">
        <v>61</v>
      </c>
      <c r="L190" s="136"/>
      <c r="M190" s="136"/>
      <c r="N190" s="136"/>
      <c r="O190" s="136"/>
      <c r="P190" s="136"/>
      <c r="Q190" s="136"/>
      <c r="R190" s="136"/>
      <c r="S190" s="136"/>
      <c r="T190" s="137"/>
    </row>
    <row r="191" spans="2:20" s="115" customFormat="1" ht="13" customHeight="1" x14ac:dyDescent="0.25">
      <c r="B191" s="111"/>
      <c r="C191" s="118">
        <v>3</v>
      </c>
      <c r="D191" s="196" t="s">
        <v>80</v>
      </c>
      <c r="E191" s="196"/>
      <c r="F191" s="196"/>
      <c r="G191" s="196"/>
      <c r="H191" s="196"/>
      <c r="I191" s="196"/>
      <c r="J191" s="196"/>
      <c r="K191" s="118" t="s">
        <v>61</v>
      </c>
      <c r="L191" s="134">
        <f>L189*L190</f>
        <v>0</v>
      </c>
      <c r="M191" s="134">
        <f t="shared" ref="M191" si="107">M189*M190</f>
        <v>0</v>
      </c>
      <c r="N191" s="134">
        <f t="shared" ref="N191" si="108">N189*N190</f>
        <v>0</v>
      </c>
      <c r="O191" s="134">
        <f t="shared" ref="O191" si="109">O189*O190</f>
        <v>0</v>
      </c>
      <c r="P191" s="134">
        <f t="shared" ref="P191" si="110">P189*P190</f>
        <v>0</v>
      </c>
      <c r="Q191" s="134">
        <f t="shared" ref="Q191" si="111">Q189*Q190</f>
        <v>0</v>
      </c>
      <c r="R191" s="134">
        <f t="shared" ref="R191" si="112">R189*R190</f>
        <v>0</v>
      </c>
      <c r="S191" s="134">
        <f t="shared" ref="S191" si="113">S189*S190</f>
        <v>0</v>
      </c>
      <c r="T191" s="138">
        <f>SUM(L191:S191)</f>
        <v>0</v>
      </c>
    </row>
    <row r="192" spans="2:20" s="115" customFormat="1" ht="13" customHeight="1" x14ac:dyDescent="0.25">
      <c r="B192" s="111"/>
      <c r="C192" s="118">
        <v>4</v>
      </c>
      <c r="D192" s="196" t="s">
        <v>97</v>
      </c>
      <c r="E192" s="196"/>
      <c r="F192" s="196"/>
      <c r="G192" s="196"/>
      <c r="H192" s="196"/>
      <c r="I192" s="196"/>
      <c r="J192" s="196"/>
      <c r="K192" s="118" t="s">
        <v>61</v>
      </c>
      <c r="L192" s="133"/>
      <c r="M192" s="133"/>
      <c r="N192" s="133"/>
      <c r="O192" s="133"/>
      <c r="P192" s="133"/>
      <c r="Q192" s="133"/>
      <c r="R192" s="133"/>
      <c r="S192" s="133"/>
      <c r="T192" s="137"/>
    </row>
    <row r="193" spans="2:20" s="115" customFormat="1" ht="13" customHeight="1" x14ac:dyDescent="0.25">
      <c r="B193" s="111"/>
      <c r="C193" s="118">
        <v>5</v>
      </c>
      <c r="D193" s="196" t="s">
        <v>21</v>
      </c>
      <c r="E193" s="196"/>
      <c r="F193" s="196"/>
      <c r="G193" s="196"/>
      <c r="H193" s="196"/>
      <c r="I193" s="196"/>
      <c r="J193" s="196"/>
      <c r="K193" s="118" t="s">
        <v>61</v>
      </c>
      <c r="L193" s="134">
        <f>L189*L192</f>
        <v>0</v>
      </c>
      <c r="M193" s="134">
        <f t="shared" ref="M193" si="114">M189*M192</f>
        <v>0</v>
      </c>
      <c r="N193" s="134">
        <f t="shared" ref="N193" si="115">N189*N192</f>
        <v>0</v>
      </c>
      <c r="O193" s="134">
        <f t="shared" ref="O193" si="116">O189*O192</f>
        <v>0</v>
      </c>
      <c r="P193" s="134">
        <f t="shared" ref="P193" si="117">P189*P192</f>
        <v>0</v>
      </c>
      <c r="Q193" s="134">
        <f t="shared" ref="Q193" si="118">Q189*Q192</f>
        <v>0</v>
      </c>
      <c r="R193" s="134">
        <f t="shared" ref="R193" si="119">R189*R192</f>
        <v>0</v>
      </c>
      <c r="S193" s="134">
        <f t="shared" ref="S193" si="120">S189*S192</f>
        <v>0</v>
      </c>
      <c r="T193" s="134">
        <f>SUM(L193:S193)</f>
        <v>0</v>
      </c>
    </row>
    <row r="194" spans="2:20" x14ac:dyDescent="0.25">
      <c r="B194" s="56"/>
      <c r="C194" s="4"/>
      <c r="D194" s="7"/>
      <c r="E194" s="4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4"/>
    </row>
    <row r="195" spans="2:20" x14ac:dyDescent="0.25">
      <c r="B195" s="56"/>
      <c r="C195" s="4"/>
      <c r="D195" s="7"/>
      <c r="E195" s="4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4"/>
    </row>
    <row r="196" spans="2:20" x14ac:dyDescent="0.25">
      <c r="B196" s="54"/>
      <c r="C196" s="216" t="s">
        <v>6</v>
      </c>
      <c r="D196" s="216"/>
      <c r="E196" s="71"/>
      <c r="F196" s="71"/>
      <c r="G196" s="13"/>
      <c r="H196" s="70"/>
      <c r="I196" s="70"/>
      <c r="J196" s="70"/>
      <c r="K196" s="13"/>
      <c r="L196" s="69"/>
      <c r="M196" s="69"/>
      <c r="N196" s="14"/>
      <c r="O196" s="14"/>
      <c r="P196" s="14"/>
      <c r="Q196" s="14"/>
      <c r="R196" s="14"/>
      <c r="S196" s="14"/>
      <c r="T196" s="4"/>
    </row>
    <row r="197" spans="2:20" x14ac:dyDescent="0.25">
      <c r="B197" s="58"/>
      <c r="D197" s="15"/>
      <c r="E197" s="197" t="s">
        <v>7</v>
      </c>
      <c r="F197" s="197"/>
      <c r="G197" s="13"/>
      <c r="H197" s="197" t="s">
        <v>8</v>
      </c>
      <c r="I197" s="197"/>
      <c r="J197" s="197"/>
      <c r="K197" s="13"/>
      <c r="L197" s="197" t="s">
        <v>9</v>
      </c>
      <c r="M197" s="197"/>
      <c r="N197" s="4"/>
      <c r="O197" s="4"/>
      <c r="P197" s="4"/>
      <c r="Q197" s="4"/>
      <c r="R197" s="4"/>
      <c r="S197" s="4"/>
      <c r="T197" s="4"/>
    </row>
    <row r="198" spans="2:20" x14ac:dyDescent="0.25">
      <c r="B198" s="58"/>
      <c r="C198" s="216" t="s">
        <v>10</v>
      </c>
      <c r="D198" s="216"/>
      <c r="E198" s="71"/>
      <c r="F198" s="71"/>
      <c r="G198" s="13"/>
      <c r="H198" s="69"/>
      <c r="I198" s="69"/>
      <c r="J198" s="69"/>
      <c r="K198" s="13"/>
      <c r="L198" s="69"/>
      <c r="M198" s="69"/>
      <c r="N198" s="14"/>
      <c r="O198" s="14"/>
      <c r="P198" s="14"/>
      <c r="Q198" s="14"/>
      <c r="R198" s="14"/>
      <c r="S198" s="14"/>
      <c r="T198" s="4"/>
    </row>
    <row r="199" spans="2:20" x14ac:dyDescent="0.25">
      <c r="B199" s="58"/>
      <c r="D199" s="17"/>
      <c r="E199" s="197" t="s">
        <v>7</v>
      </c>
      <c r="F199" s="197"/>
      <c r="G199" s="13"/>
      <c r="H199" s="197" t="s">
        <v>8</v>
      </c>
      <c r="I199" s="197"/>
      <c r="J199" s="197"/>
      <c r="K199" s="13"/>
      <c r="L199" s="197" t="s">
        <v>9</v>
      </c>
      <c r="M199" s="197"/>
      <c r="N199" s="4"/>
      <c r="O199" s="4"/>
      <c r="P199" s="4"/>
      <c r="Q199" s="4"/>
      <c r="R199" s="4"/>
      <c r="S199" s="4"/>
      <c r="T199" s="4"/>
    </row>
    <row r="200" spans="2:20" ht="12" thickBot="1" x14ac:dyDescent="0.3">
      <c r="B200" s="59"/>
      <c r="C200" s="60"/>
      <c r="D200" s="61"/>
      <c r="E200" s="61" t="s">
        <v>59</v>
      </c>
      <c r="F200" s="61"/>
      <c r="G200" s="61"/>
      <c r="H200" s="61"/>
      <c r="I200" s="61"/>
      <c r="J200" s="61"/>
      <c r="K200" s="61"/>
      <c r="L200" s="61"/>
      <c r="M200" s="62"/>
      <c r="N200" s="62"/>
      <c r="O200" s="62"/>
      <c r="P200" s="62"/>
      <c r="Q200" s="62"/>
      <c r="R200" s="62"/>
      <c r="S200" s="62"/>
      <c r="T200" s="63"/>
    </row>
    <row r="201" spans="2:20" ht="12" x14ac:dyDescent="0.25">
      <c r="B201" s="107"/>
      <c r="C201" s="108"/>
      <c r="D201" s="44"/>
      <c r="E201" s="44"/>
      <c r="F201" s="83"/>
      <c r="G201" s="83"/>
      <c r="H201" s="83"/>
      <c r="I201" s="83"/>
      <c r="J201" s="83"/>
      <c r="K201" s="83"/>
      <c r="L201" s="83"/>
      <c r="M201" s="83"/>
      <c r="N201" s="83"/>
      <c r="O201" s="83"/>
      <c r="P201" s="83"/>
      <c r="Q201" s="83"/>
      <c r="R201" s="83"/>
      <c r="S201" s="83"/>
      <c r="T201" s="44"/>
    </row>
    <row r="202" spans="2:20" x14ac:dyDescent="0.25">
      <c r="B202" s="44"/>
      <c r="C202" s="109"/>
      <c r="D202" s="44"/>
      <c r="E202" s="44"/>
      <c r="F202" s="83"/>
      <c r="G202" s="83"/>
      <c r="H202" s="83"/>
      <c r="I202" s="83"/>
      <c r="J202" s="83"/>
      <c r="K202" s="83"/>
      <c r="L202" s="83"/>
      <c r="M202" s="83"/>
      <c r="N202" s="83"/>
      <c r="O202" s="83"/>
      <c r="P202" s="83"/>
      <c r="Q202" s="83"/>
      <c r="R202" s="83"/>
      <c r="S202" s="83"/>
      <c r="T202" s="44"/>
    </row>
    <row r="203" spans="2:20" x14ac:dyDescent="0.25">
      <c r="B203" s="44"/>
      <c r="C203" s="110"/>
      <c r="D203" s="44"/>
      <c r="E203" s="44"/>
      <c r="F203" s="83"/>
      <c r="G203" s="83"/>
      <c r="H203" s="83"/>
      <c r="I203" s="83"/>
      <c r="J203" s="83"/>
      <c r="K203" s="83"/>
      <c r="L203" s="83"/>
      <c r="M203" s="83"/>
      <c r="N203" s="83"/>
      <c r="O203" s="83"/>
      <c r="P203" s="83"/>
      <c r="Q203" s="83"/>
      <c r="R203" s="83"/>
      <c r="S203" s="83"/>
      <c r="T203" s="44"/>
    </row>
    <row r="204" spans="2:20" x14ac:dyDescent="0.25">
      <c r="B204" s="44"/>
    </row>
  </sheetData>
  <sheetProtection formatCells="0" formatColumns="0" formatRows="0" insertColumns="0" insertRows="0"/>
  <protectedRanges>
    <protectedRange sqref="P7:S10" name="шапка2_1"/>
    <protectedRange sqref="L141:S141 L132:S132 L123:S123 L115:S115 L159:S159 L168:S168 L177:S177 L186:S186 L150:S150 L28:S40 L47:S71 L46:T46 T47:T72 L27:T27 T28:T41 L77:T103" name="шесть_11"/>
    <protectedRange sqref="M108:S108 L109:T109 T111:T113" name="четыре_11"/>
    <protectedRange sqref="L17:S19" name="пять_11"/>
    <protectedRange sqref="L121:Q121 L110:S113" name="четыре_11_1"/>
  </protectedRanges>
  <mergeCells count="191">
    <mergeCell ref="C13:Q13"/>
    <mergeCell ref="D85:J85"/>
    <mergeCell ref="D39:J39"/>
    <mergeCell ref="D49:J49"/>
    <mergeCell ref="D50:J50"/>
    <mergeCell ref="D51:J51"/>
    <mergeCell ref="D52:J52"/>
    <mergeCell ref="D80:J80"/>
    <mergeCell ref="D81:J81"/>
    <mergeCell ref="D67:J67"/>
    <mergeCell ref="D75:J75"/>
    <mergeCell ref="D77:J77"/>
    <mergeCell ref="D45:J45"/>
    <mergeCell ref="D82:J82"/>
    <mergeCell ref="D83:J83"/>
    <mergeCell ref="D84:J84"/>
    <mergeCell ref="D47:J47"/>
    <mergeCell ref="C25:C26"/>
    <mergeCell ref="D25:J25"/>
    <mergeCell ref="D26:J26"/>
    <mergeCell ref="D27:J27"/>
    <mergeCell ref="D28:J28"/>
    <mergeCell ref="D29:J29"/>
    <mergeCell ref="D53:J53"/>
    <mergeCell ref="D71:J71"/>
    <mergeCell ref="D102:J102"/>
    <mergeCell ref="D48:J48"/>
    <mergeCell ref="D65:J65"/>
    <mergeCell ref="D144:J144"/>
    <mergeCell ref="D135:J135"/>
    <mergeCell ref="D136:J136"/>
    <mergeCell ref="D137:J137"/>
    <mergeCell ref="D138:J138"/>
    <mergeCell ref="D139:J139"/>
    <mergeCell ref="D103:J103"/>
    <mergeCell ref="D89:J89"/>
    <mergeCell ref="D111:J111"/>
    <mergeCell ref="D112:J112"/>
    <mergeCell ref="D58:J58"/>
    <mergeCell ref="D59:J59"/>
    <mergeCell ref="D55:J55"/>
    <mergeCell ref="D56:J56"/>
    <mergeCell ref="D57:J57"/>
    <mergeCell ref="D54:J54"/>
    <mergeCell ref="D66:J66"/>
    <mergeCell ref="D68:J68"/>
    <mergeCell ref="D69:J69"/>
    <mergeCell ref="D118:J118"/>
    <mergeCell ref="C72:J72"/>
    <mergeCell ref="D145:J145"/>
    <mergeCell ref="D146:J146"/>
    <mergeCell ref="D76:J76"/>
    <mergeCell ref="D101:J101"/>
    <mergeCell ref="D91:J91"/>
    <mergeCell ref="D106:J106"/>
    <mergeCell ref="C106:C107"/>
    <mergeCell ref="D87:J87"/>
    <mergeCell ref="D88:J88"/>
    <mergeCell ref="C115:T115"/>
    <mergeCell ref="D100:J100"/>
    <mergeCell ref="D170:J170"/>
    <mergeCell ref="C151:C152"/>
    <mergeCell ref="D151:J151"/>
    <mergeCell ref="D152:J152"/>
    <mergeCell ref="D153:J153"/>
    <mergeCell ref="D171:J171"/>
    <mergeCell ref="D172:J172"/>
    <mergeCell ref="C178:C179"/>
    <mergeCell ref="D30:J30"/>
    <mergeCell ref="D31:J31"/>
    <mergeCell ref="D32:J32"/>
    <mergeCell ref="D33:J33"/>
    <mergeCell ref="D34:J34"/>
    <mergeCell ref="D35:J35"/>
    <mergeCell ref="C41:J41"/>
    <mergeCell ref="C44:C45"/>
    <mergeCell ref="D44:J44"/>
    <mergeCell ref="D40:J40"/>
    <mergeCell ref="D38:J38"/>
    <mergeCell ref="D37:J37"/>
    <mergeCell ref="D36:J36"/>
    <mergeCell ref="D154:J154"/>
    <mergeCell ref="D86:J86"/>
    <mergeCell ref="D70:J70"/>
    <mergeCell ref="D46:J46"/>
    <mergeCell ref="D78:J78"/>
    <mergeCell ref="D188:J188"/>
    <mergeCell ref="D155:J155"/>
    <mergeCell ref="D156:J156"/>
    <mergeCell ref="D157:J157"/>
    <mergeCell ref="D162:J162"/>
    <mergeCell ref="D163:J163"/>
    <mergeCell ref="C160:C161"/>
    <mergeCell ref="D160:J160"/>
    <mergeCell ref="D161:J161"/>
    <mergeCell ref="D166:J166"/>
    <mergeCell ref="D180:J180"/>
    <mergeCell ref="D181:J181"/>
    <mergeCell ref="D182:J182"/>
    <mergeCell ref="D183:J183"/>
    <mergeCell ref="D184:J184"/>
    <mergeCell ref="D179:J179"/>
    <mergeCell ref="D173:J173"/>
    <mergeCell ref="D174:J174"/>
    <mergeCell ref="D175:J175"/>
    <mergeCell ref="D79:J79"/>
    <mergeCell ref="D62:J62"/>
    <mergeCell ref="D63:J63"/>
    <mergeCell ref="C5:T5"/>
    <mergeCell ref="C7:E7"/>
    <mergeCell ref="F7:M7"/>
    <mergeCell ref="C9:E9"/>
    <mergeCell ref="F9:M9"/>
    <mergeCell ref="O7:P11"/>
    <mergeCell ref="Q7:T11"/>
    <mergeCell ref="C10:E10"/>
    <mergeCell ref="F10:M10"/>
    <mergeCell ref="C8:E8"/>
    <mergeCell ref="F8:M8"/>
    <mergeCell ref="R13:S13"/>
    <mergeCell ref="D109:J109"/>
    <mergeCell ref="D108:T108"/>
    <mergeCell ref="C75:C76"/>
    <mergeCell ref="C198:D198"/>
    <mergeCell ref="C196:D196"/>
    <mergeCell ref="D120:J120"/>
    <mergeCell ref="C124:C125"/>
    <mergeCell ref="D124:J124"/>
    <mergeCell ref="D125:J125"/>
    <mergeCell ref="D126:J126"/>
    <mergeCell ref="D127:J127"/>
    <mergeCell ref="D128:J128"/>
    <mergeCell ref="D121:J121"/>
    <mergeCell ref="D129:J129"/>
    <mergeCell ref="D130:J130"/>
    <mergeCell ref="C133:C134"/>
    <mergeCell ref="D133:J133"/>
    <mergeCell ref="D134:J134"/>
    <mergeCell ref="D147:J147"/>
    <mergeCell ref="D148:J148"/>
    <mergeCell ref="C142:C143"/>
    <mergeCell ref="D142:J142"/>
    <mergeCell ref="D143:J143"/>
    <mergeCell ref="L199:M199"/>
    <mergeCell ref="H197:J197"/>
    <mergeCell ref="H199:J199"/>
    <mergeCell ref="E197:F197"/>
    <mergeCell ref="E199:F199"/>
    <mergeCell ref="C14:C15"/>
    <mergeCell ref="D20:J20"/>
    <mergeCell ref="C21:J21"/>
    <mergeCell ref="D97:J97"/>
    <mergeCell ref="D98:J98"/>
    <mergeCell ref="D14:J14"/>
    <mergeCell ref="D15:J15"/>
    <mergeCell ref="D17:J17"/>
    <mergeCell ref="D19:J19"/>
    <mergeCell ref="D18:J18"/>
    <mergeCell ref="D16:J16"/>
    <mergeCell ref="D60:J60"/>
    <mergeCell ref="D61:J61"/>
    <mergeCell ref="C116:C117"/>
    <mergeCell ref="D117:J117"/>
    <mergeCell ref="C22:S22"/>
    <mergeCell ref="D189:J189"/>
    <mergeCell ref="D190:J190"/>
    <mergeCell ref="D191:J191"/>
    <mergeCell ref="D193:J193"/>
    <mergeCell ref="L197:M197"/>
    <mergeCell ref="D192:J192"/>
    <mergeCell ref="D116:J116"/>
    <mergeCell ref="D119:J119"/>
    <mergeCell ref="D64:J64"/>
    <mergeCell ref="D113:J113"/>
    <mergeCell ref="D90:J90"/>
    <mergeCell ref="D92:J92"/>
    <mergeCell ref="D93:J93"/>
    <mergeCell ref="D94:J94"/>
    <mergeCell ref="D95:J95"/>
    <mergeCell ref="D96:J96"/>
    <mergeCell ref="C105:Q105"/>
    <mergeCell ref="D110:T110"/>
    <mergeCell ref="D107:J107"/>
    <mergeCell ref="D99:J99"/>
    <mergeCell ref="C187:C188"/>
    <mergeCell ref="D187:J187"/>
    <mergeCell ref="C169:C170"/>
    <mergeCell ref="D164:J164"/>
    <mergeCell ref="D165:J165"/>
    <mergeCell ref="D178:J178"/>
    <mergeCell ref="D169:J169"/>
  </mergeCell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9" id="{B65BBDD6-9A36-534D-A95D-C7CF24ABD3A6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#REF!</xm:f>
              </x14:cfvo>
              <x14:cfIcon iconSet="3Symbols" iconId="1"/>
              <x14:cfIcon iconSet="3TrafficLights1" iconId="2"/>
              <x14:cfIcon iconSet="3TrafficLights1" iconId="0"/>
            </x14:iconSet>
          </x14:cfRule>
          <xm:sqref>L20:T20</xm:sqref>
        </x14:conditionalFormatting>
        <x14:conditionalFormatting xmlns:xm="http://schemas.microsoft.com/office/excel/2006/main">
          <x14:cfRule type="iconSet" priority="1" id="{D664E6B2-455F-104E-9A33-CD67ABDAAB66}">
            <x14:iconSet custom="1">
              <x14:cfvo type="percent">
                <xm:f>0</xm:f>
              </x14:cfvo>
              <x14:cfvo type="num" gte="0">
                <xm:f>0</xm:f>
              </x14:cfvo>
              <x14:cfvo type="num">
                <xm:f>0.3</xm:f>
              </x14:cfvo>
              <x14:cfIcon iconSet="3TrafficLights1" iconId="0"/>
              <x14:cfIcon iconSet="3TrafficLights1" iconId="0"/>
              <x14:cfIcon iconSet="3TrafficLights1" iconId="2"/>
            </x14:iconSet>
          </x14:cfRule>
          <xm:sqref>T22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2"/>
  <sheetViews>
    <sheetView zoomScaleNormal="100" workbookViewId="0">
      <pane xSplit="5" ySplit="14" topLeftCell="F21" activePane="bottomRight" state="frozen"/>
      <selection pane="topRight" activeCell="F1" sqref="F1"/>
      <selection pane="bottomLeft" activeCell="A15" sqref="A15"/>
      <selection pane="bottomRight" activeCell="F32" sqref="F32"/>
    </sheetView>
  </sheetViews>
  <sheetFormatPr defaultColWidth="8.81640625" defaultRowHeight="11.5" x14ac:dyDescent="0.25"/>
  <cols>
    <col min="1" max="1" width="8.81640625" style="3"/>
    <col min="2" max="2" width="7.453125" style="3" customWidth="1"/>
    <col min="3" max="3" width="10.453125" style="3" customWidth="1"/>
    <col min="4" max="4" width="72.453125" style="3" customWidth="1"/>
    <col min="5" max="5" width="12.453125" style="3" customWidth="1"/>
    <col min="6" max="7" width="15.453125" style="3" customWidth="1"/>
    <col min="8" max="8" width="16.453125" style="3" customWidth="1"/>
    <col min="9" max="9" width="16.1796875" style="3" customWidth="1"/>
    <col min="10" max="10" width="16.453125" style="3" customWidth="1"/>
    <col min="11" max="11" width="16" style="3" customWidth="1"/>
    <col min="12" max="14" width="22.453125" style="3" customWidth="1"/>
    <col min="15" max="15" width="24" style="3" customWidth="1"/>
    <col min="16" max="16384" width="8.81640625" style="3"/>
  </cols>
  <sheetData>
    <row r="1" spans="2:15" ht="12.75" thickBot="1" x14ac:dyDescent="0.25"/>
    <row r="2" spans="2:15" ht="12.75" thickTop="1" x14ac:dyDescent="0.2"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7"/>
    </row>
    <row r="3" spans="2:15" ht="12" x14ac:dyDescent="0.2">
      <c r="B3" s="38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39"/>
    </row>
    <row r="4" spans="2:15" ht="12" x14ac:dyDescent="0.2">
      <c r="B4" s="38"/>
      <c r="C4" s="5"/>
      <c r="D4" s="5"/>
      <c r="E4" s="23"/>
      <c r="F4" s="23"/>
      <c r="G4" s="21"/>
      <c r="H4" s="21"/>
      <c r="I4" s="21"/>
      <c r="J4" s="21"/>
      <c r="K4" s="21"/>
      <c r="L4" s="21"/>
      <c r="M4" s="21"/>
      <c r="N4" s="5"/>
      <c r="O4" s="39"/>
    </row>
    <row r="5" spans="2:15" ht="11.5" customHeight="1" x14ac:dyDescent="0.25">
      <c r="B5" s="38"/>
      <c r="C5" s="5"/>
      <c r="D5" s="5"/>
      <c r="E5" s="238" t="s">
        <v>0</v>
      </c>
      <c r="F5" s="238"/>
      <c r="G5" s="239">
        <f>'Финансовое обеспечение'!F8:M8</f>
        <v>0</v>
      </c>
      <c r="H5" s="239"/>
      <c r="I5" s="239"/>
      <c r="J5" s="239"/>
      <c r="K5" s="239"/>
      <c r="L5" s="239"/>
      <c r="M5" s="239"/>
      <c r="N5" s="5"/>
      <c r="O5" s="39"/>
    </row>
    <row r="6" spans="2:15" x14ac:dyDescent="0.25">
      <c r="B6" s="38"/>
      <c r="C6" s="5"/>
      <c r="D6" s="5"/>
      <c r="E6" s="238"/>
      <c r="F6" s="238"/>
      <c r="G6" s="239"/>
      <c r="H6" s="239"/>
      <c r="I6" s="239"/>
      <c r="J6" s="239"/>
      <c r="K6" s="239"/>
      <c r="L6" s="239"/>
      <c r="M6" s="239"/>
      <c r="N6" s="5"/>
      <c r="O6" s="39"/>
    </row>
    <row r="7" spans="2:15" x14ac:dyDescent="0.25">
      <c r="B7" s="38"/>
      <c r="C7" s="5"/>
      <c r="D7" s="5"/>
      <c r="E7" s="238"/>
      <c r="F7" s="238"/>
      <c r="G7" s="240"/>
      <c r="H7" s="240"/>
      <c r="I7" s="240"/>
      <c r="J7" s="240"/>
      <c r="K7" s="240"/>
      <c r="L7" s="240"/>
      <c r="M7" s="240"/>
      <c r="N7" s="5"/>
      <c r="O7" s="39"/>
    </row>
    <row r="8" spans="2:15" ht="12" x14ac:dyDescent="0.2">
      <c r="B8" s="40"/>
      <c r="C8" s="29"/>
      <c r="D8" s="24"/>
      <c r="E8" s="242"/>
      <c r="F8" s="242"/>
      <c r="G8" s="242"/>
      <c r="H8" s="242"/>
      <c r="I8" s="84"/>
      <c r="J8" s="85"/>
      <c r="K8" s="85"/>
      <c r="L8" s="85"/>
      <c r="M8" s="85"/>
      <c r="N8" s="25"/>
      <c r="O8" s="41"/>
    </row>
    <row r="9" spans="2:15" ht="12" x14ac:dyDescent="0.2">
      <c r="B9" s="38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39"/>
    </row>
    <row r="10" spans="2:15" ht="11.5" customHeight="1" x14ac:dyDescent="0.2">
      <c r="B10" s="38"/>
      <c r="C10" s="5"/>
      <c r="D10" s="5"/>
      <c r="E10" s="5"/>
      <c r="F10" s="66"/>
      <c r="G10" s="5"/>
      <c r="H10" s="5"/>
      <c r="I10" s="5"/>
      <c r="J10" s="5"/>
      <c r="K10" s="5"/>
      <c r="L10" s="5"/>
      <c r="M10" s="5"/>
      <c r="N10" s="5"/>
      <c r="O10" s="39"/>
    </row>
    <row r="11" spans="2:15" ht="27.65" customHeight="1" x14ac:dyDescent="0.25">
      <c r="B11" s="40"/>
      <c r="C11" s="6" t="s">
        <v>52</v>
      </c>
      <c r="D11" s="31"/>
      <c r="E11" s="22"/>
      <c r="F11" s="32"/>
      <c r="G11" s="32"/>
      <c r="H11" s="32"/>
      <c r="I11" s="32"/>
      <c r="J11" s="32"/>
      <c r="K11" s="32"/>
      <c r="L11" s="32"/>
      <c r="M11" s="32"/>
      <c r="N11" s="33"/>
      <c r="O11" s="41"/>
    </row>
    <row r="12" spans="2:15" ht="20.149999999999999" customHeight="1" x14ac:dyDescent="0.25">
      <c r="B12" s="40"/>
      <c r="C12" s="68" t="s">
        <v>57</v>
      </c>
      <c r="D12" s="31"/>
      <c r="E12" s="22"/>
      <c r="F12" s="32"/>
      <c r="G12" s="32"/>
      <c r="H12" s="32"/>
      <c r="I12" s="32"/>
      <c r="J12" s="32"/>
      <c r="K12" s="32"/>
      <c r="L12" s="32"/>
      <c r="M12" s="32"/>
      <c r="N12" s="33"/>
      <c r="O12" s="41"/>
    </row>
    <row r="13" spans="2:15" ht="80.150000000000006" customHeight="1" x14ac:dyDescent="0.25">
      <c r="B13" s="40"/>
      <c r="C13" s="244" t="s">
        <v>1</v>
      </c>
      <c r="D13" s="87" t="s">
        <v>43</v>
      </c>
      <c r="E13" s="87" t="s">
        <v>3</v>
      </c>
      <c r="F13" s="89">
        <v>45565</v>
      </c>
      <c r="G13" s="89">
        <v>45930</v>
      </c>
      <c r="H13" s="89">
        <v>46295</v>
      </c>
      <c r="I13" s="89">
        <v>46660</v>
      </c>
      <c r="J13" s="89">
        <v>47026</v>
      </c>
      <c r="K13" s="89">
        <v>47391</v>
      </c>
      <c r="L13" s="89">
        <v>47756</v>
      </c>
      <c r="M13" s="89">
        <v>48121</v>
      </c>
      <c r="N13" s="87" t="s">
        <v>14</v>
      </c>
      <c r="O13" s="41"/>
    </row>
    <row r="14" spans="2:15" ht="15.65" customHeight="1" x14ac:dyDescent="0.25">
      <c r="B14" s="40"/>
      <c r="C14" s="244"/>
      <c r="D14" s="90">
        <v>1</v>
      </c>
      <c r="E14" s="90">
        <v>2</v>
      </c>
      <c r="F14" s="90">
        <v>3</v>
      </c>
      <c r="G14" s="91">
        <v>4</v>
      </c>
      <c r="H14" s="91">
        <v>5</v>
      </c>
      <c r="I14" s="91">
        <v>6</v>
      </c>
      <c r="J14" s="91">
        <v>7</v>
      </c>
      <c r="K14" s="91">
        <v>8</v>
      </c>
      <c r="L14" s="91">
        <v>9</v>
      </c>
      <c r="M14" s="91">
        <v>10</v>
      </c>
      <c r="N14" s="91">
        <v>19</v>
      </c>
      <c r="O14" s="41"/>
    </row>
    <row r="15" spans="2:15" ht="39.75" customHeight="1" x14ac:dyDescent="0.25">
      <c r="B15" s="40"/>
      <c r="C15" s="92" t="s">
        <v>23</v>
      </c>
      <c r="D15" s="121" t="s">
        <v>98</v>
      </c>
      <c r="E15" s="93" t="s">
        <v>61</v>
      </c>
      <c r="F15" s="171">
        <f>'Финансовое обеспечение'!L120</f>
        <v>0</v>
      </c>
      <c r="G15" s="171">
        <f>'Финансовое обеспечение'!M120</f>
        <v>0</v>
      </c>
      <c r="H15" s="171">
        <f>'Финансовое обеспечение'!N120</f>
        <v>0</v>
      </c>
      <c r="I15" s="171">
        <f>'Финансовое обеспечение'!O120</f>
        <v>0</v>
      </c>
      <c r="J15" s="171">
        <f>'Финансовое обеспечение'!P120</f>
        <v>0</v>
      </c>
      <c r="K15" s="171">
        <f>'Финансовое обеспечение'!Q120</f>
        <v>0</v>
      </c>
      <c r="L15" s="171">
        <f>'Финансовое обеспечение'!R120</f>
        <v>0</v>
      </c>
      <c r="M15" s="171">
        <f>'Финансовое обеспечение'!S120</f>
        <v>0</v>
      </c>
      <c r="N15" s="171">
        <f>SUM(F15:M15)</f>
        <v>0</v>
      </c>
      <c r="O15" s="41"/>
    </row>
    <row r="16" spans="2:15" ht="12.65" customHeight="1" x14ac:dyDescent="0.25">
      <c r="B16" s="40"/>
      <c r="C16" s="94">
        <v>2</v>
      </c>
      <c r="D16" s="95" t="s">
        <v>100</v>
      </c>
      <c r="E16" s="93" t="s">
        <v>61</v>
      </c>
      <c r="F16" s="171">
        <f>'Финансовое обеспечение'!L119</f>
        <v>0</v>
      </c>
      <c r="G16" s="171">
        <f>'Финансовое обеспечение'!M119</f>
        <v>0</v>
      </c>
      <c r="H16" s="171">
        <f>'Финансовое обеспечение'!N119</f>
        <v>0</v>
      </c>
      <c r="I16" s="171">
        <f>'Финансовое обеспечение'!O119</f>
        <v>0</v>
      </c>
      <c r="J16" s="171">
        <f>'Финансовое обеспечение'!P119</f>
        <v>0</v>
      </c>
      <c r="K16" s="171">
        <f>'Финансовое обеспечение'!Q119</f>
        <v>0</v>
      </c>
      <c r="L16" s="171">
        <f>'Финансовое обеспечение'!R119</f>
        <v>0</v>
      </c>
      <c r="M16" s="171">
        <f>'Финансовое обеспечение'!S119</f>
        <v>0</v>
      </c>
      <c r="N16" s="171">
        <f t="shared" ref="N16:N18" si="0">SUM(F16:M16)</f>
        <v>0</v>
      </c>
      <c r="O16" s="41"/>
    </row>
    <row r="17" spans="2:15" ht="15.65" customHeight="1" x14ac:dyDescent="0.25">
      <c r="B17" s="40"/>
      <c r="C17" s="77" t="s">
        <v>15</v>
      </c>
      <c r="D17" s="95" t="s">
        <v>81</v>
      </c>
      <c r="E17" s="93" t="s">
        <v>61</v>
      </c>
      <c r="F17" s="171">
        <f>F15-F16</f>
        <v>0</v>
      </c>
      <c r="G17" s="171">
        <f t="shared" ref="G17:L17" si="1">G15-G16</f>
        <v>0</v>
      </c>
      <c r="H17" s="171">
        <f t="shared" si="1"/>
        <v>0</v>
      </c>
      <c r="I17" s="171">
        <f t="shared" si="1"/>
        <v>0</v>
      </c>
      <c r="J17" s="171">
        <f t="shared" si="1"/>
        <v>0</v>
      </c>
      <c r="K17" s="171">
        <f t="shared" si="1"/>
        <v>0</v>
      </c>
      <c r="L17" s="171">
        <f t="shared" si="1"/>
        <v>0</v>
      </c>
      <c r="M17" s="171">
        <f>M15-M16</f>
        <v>0</v>
      </c>
      <c r="N17" s="171">
        <f t="shared" si="0"/>
        <v>0</v>
      </c>
      <c r="O17" s="41"/>
    </row>
    <row r="18" spans="2:15" ht="15.65" customHeight="1" x14ac:dyDescent="0.25">
      <c r="B18" s="40"/>
      <c r="C18" s="77">
        <v>4</v>
      </c>
      <c r="D18" s="95" t="s">
        <v>82</v>
      </c>
      <c r="E18" s="93" t="s">
        <v>61</v>
      </c>
      <c r="F18" s="172">
        <f>'Финансовое обеспечение'!L103</f>
        <v>0</v>
      </c>
      <c r="G18" s="172">
        <f>'Финансовое обеспечение'!M103</f>
        <v>0</v>
      </c>
      <c r="H18" s="172">
        <f>'Финансовое обеспечение'!N103</f>
        <v>0</v>
      </c>
      <c r="I18" s="172">
        <f>'Финансовое обеспечение'!O103</f>
        <v>0</v>
      </c>
      <c r="J18" s="172">
        <f>'Финансовое обеспечение'!P103</f>
        <v>0</v>
      </c>
      <c r="K18" s="172">
        <f>'Финансовое обеспечение'!Q103</f>
        <v>0</v>
      </c>
      <c r="L18" s="172">
        <f>'Финансовое обеспечение'!R103</f>
        <v>0</v>
      </c>
      <c r="M18" s="172">
        <f>'Финансовое обеспечение'!S103</f>
        <v>0</v>
      </c>
      <c r="N18" s="171">
        <f t="shared" si="0"/>
        <v>0</v>
      </c>
      <c r="O18" s="41"/>
    </row>
    <row r="19" spans="2:15" ht="15.65" customHeight="1" x14ac:dyDescent="0.25">
      <c r="B19" s="40"/>
      <c r="C19" s="77" t="s">
        <v>103</v>
      </c>
      <c r="D19" s="95" t="s">
        <v>83</v>
      </c>
      <c r="E19" s="93" t="s">
        <v>61</v>
      </c>
      <c r="F19" s="171">
        <f>F17-F18</f>
        <v>0</v>
      </c>
      <c r="G19" s="171">
        <f>G17-G18</f>
        <v>0</v>
      </c>
      <c r="H19" s="171">
        <f t="shared" ref="H19:K19" si="2">H17-H18</f>
        <v>0</v>
      </c>
      <c r="I19" s="171">
        <f t="shared" si="2"/>
        <v>0</v>
      </c>
      <c r="J19" s="171">
        <f t="shared" si="2"/>
        <v>0</v>
      </c>
      <c r="K19" s="171">
        <f t="shared" si="2"/>
        <v>0</v>
      </c>
      <c r="L19" s="171">
        <f>L17-L18</f>
        <v>0</v>
      </c>
      <c r="M19" s="171">
        <f>M17-M18</f>
        <v>0</v>
      </c>
      <c r="N19" s="171">
        <f>N17-N18</f>
        <v>0</v>
      </c>
      <c r="O19" s="131"/>
    </row>
    <row r="20" spans="2:15" ht="15.65" customHeight="1" x14ac:dyDescent="0.25">
      <c r="B20" s="40"/>
      <c r="C20" s="92" t="s">
        <v>36</v>
      </c>
      <c r="D20" s="95" t="s">
        <v>24</v>
      </c>
      <c r="E20" s="94" t="s">
        <v>61</v>
      </c>
      <c r="F20" s="171">
        <f>F19/((1+$F$31/100)^(F14-$F$14))</f>
        <v>0</v>
      </c>
      <c r="G20" s="171">
        <f t="shared" ref="G20:M20" si="3">G19/((1+$F$31/100)^(G14-$F$14))</f>
        <v>0</v>
      </c>
      <c r="H20" s="171">
        <f t="shared" si="3"/>
        <v>0</v>
      </c>
      <c r="I20" s="171">
        <f t="shared" si="3"/>
        <v>0</v>
      </c>
      <c r="J20" s="171">
        <f t="shared" si="3"/>
        <v>0</v>
      </c>
      <c r="K20" s="171">
        <f t="shared" si="3"/>
        <v>0</v>
      </c>
      <c r="L20" s="171">
        <f t="shared" si="3"/>
        <v>0</v>
      </c>
      <c r="M20" s="171">
        <f t="shared" si="3"/>
        <v>0</v>
      </c>
      <c r="N20" s="171">
        <f>SUM(F20:M20)</f>
        <v>0</v>
      </c>
      <c r="O20" s="41"/>
    </row>
    <row r="21" spans="2:15" ht="15.65" customHeight="1" x14ac:dyDescent="0.25">
      <c r="B21" s="40"/>
      <c r="C21" s="94">
        <v>7</v>
      </c>
      <c r="D21" s="95" t="s">
        <v>25</v>
      </c>
      <c r="E21" s="94" t="s">
        <v>61</v>
      </c>
      <c r="F21" s="171">
        <f>F20</f>
        <v>0</v>
      </c>
      <c r="G21" s="171">
        <f>G20+F21</f>
        <v>0</v>
      </c>
      <c r="H21" s="171">
        <f>H20+G21</f>
        <v>0</v>
      </c>
      <c r="I21" s="171">
        <f t="shared" ref="I21:K21" si="4">I20+H21</f>
        <v>0</v>
      </c>
      <c r="J21" s="171">
        <f t="shared" si="4"/>
        <v>0</v>
      </c>
      <c r="K21" s="171">
        <f t="shared" si="4"/>
        <v>0</v>
      </c>
      <c r="L21" s="171">
        <f>L20+K21</f>
        <v>0</v>
      </c>
      <c r="M21" s="171">
        <f>M20+L21</f>
        <v>0</v>
      </c>
      <c r="N21" s="171">
        <f>M21</f>
        <v>0</v>
      </c>
      <c r="O21" s="41"/>
    </row>
    <row r="22" spans="2:15" ht="15.65" hidden="1" customHeight="1" x14ac:dyDescent="0.2">
      <c r="B22" s="40"/>
      <c r="C22" s="94"/>
      <c r="D22" s="95"/>
      <c r="E22" s="94"/>
      <c r="F22" s="139">
        <f>IF(F21&lt;0,0,1)</f>
        <v>1</v>
      </c>
      <c r="G22" s="139">
        <f t="shared" ref="G22:M22" si="5">IF(G21&lt;0,0,1)</f>
        <v>1</v>
      </c>
      <c r="H22" s="139">
        <f t="shared" si="5"/>
        <v>1</v>
      </c>
      <c r="I22" s="139">
        <f t="shared" si="5"/>
        <v>1</v>
      </c>
      <c r="J22" s="139">
        <f t="shared" si="5"/>
        <v>1</v>
      </c>
      <c r="K22" s="139">
        <f t="shared" si="5"/>
        <v>1</v>
      </c>
      <c r="L22" s="139">
        <f t="shared" si="5"/>
        <v>1</v>
      </c>
      <c r="M22" s="139">
        <f t="shared" si="5"/>
        <v>1</v>
      </c>
      <c r="N22" s="139"/>
      <c r="O22" s="41"/>
    </row>
    <row r="23" spans="2:15" ht="30" customHeight="1" x14ac:dyDescent="0.25">
      <c r="B23" s="40"/>
      <c r="C23" s="77" t="s">
        <v>104</v>
      </c>
      <c r="D23" s="96" t="s">
        <v>85</v>
      </c>
      <c r="E23" s="94" t="s">
        <v>61</v>
      </c>
      <c r="F23" s="245">
        <f>N21</f>
        <v>0</v>
      </c>
      <c r="G23" s="246"/>
      <c r="H23" s="246"/>
      <c r="I23" s="246"/>
      <c r="J23" s="246"/>
      <c r="K23" s="246"/>
      <c r="L23" s="246"/>
      <c r="M23" s="246"/>
      <c r="N23" s="247"/>
      <c r="O23" s="41"/>
    </row>
    <row r="24" spans="2:15" ht="15.65" customHeight="1" x14ac:dyDescent="0.25">
      <c r="B24" s="40"/>
      <c r="C24" s="92" t="s">
        <v>38</v>
      </c>
      <c r="D24" s="97" t="s">
        <v>26</v>
      </c>
      <c r="E24" s="98" t="s">
        <v>4</v>
      </c>
      <c r="F24" s="241" t="e">
        <f>IRR(F19:M19)</f>
        <v>#NUM!</v>
      </c>
      <c r="G24" s="241"/>
      <c r="H24" s="241"/>
      <c r="I24" s="241"/>
      <c r="J24" s="241"/>
      <c r="K24" s="241"/>
      <c r="L24" s="241"/>
      <c r="M24" s="241"/>
      <c r="N24" s="241"/>
      <c r="O24" s="41"/>
    </row>
    <row r="25" spans="2:15" ht="23.15" customHeight="1" x14ac:dyDescent="0.25">
      <c r="B25" s="40"/>
      <c r="C25" s="92" t="s">
        <v>39</v>
      </c>
      <c r="D25" s="96" t="s">
        <v>86</v>
      </c>
      <c r="E25" s="98" t="s">
        <v>17</v>
      </c>
      <c r="F25" s="254" t="e">
        <f>'Финансовое обеспечение'!T109/'Финансовое обеспечение'!T19</f>
        <v>#DIV/0!</v>
      </c>
      <c r="G25" s="255"/>
      <c r="H25" s="255"/>
      <c r="I25" s="255"/>
      <c r="J25" s="255"/>
      <c r="K25" s="255"/>
      <c r="L25" s="255"/>
      <c r="M25" s="255"/>
      <c r="N25" s="256"/>
      <c r="O25" s="41"/>
    </row>
    <row r="26" spans="2:15" ht="15.65" customHeight="1" x14ac:dyDescent="0.25">
      <c r="B26" s="40"/>
      <c r="C26" s="77" t="s">
        <v>84</v>
      </c>
      <c r="D26" s="81" t="s">
        <v>27</v>
      </c>
      <c r="E26" s="82" t="s">
        <v>12</v>
      </c>
      <c r="F26" s="253">
        <f>(MATCH(1,G22:M22,0))</f>
        <v>1</v>
      </c>
      <c r="G26" s="253"/>
      <c r="H26" s="253"/>
      <c r="I26" s="253"/>
      <c r="J26" s="253"/>
      <c r="K26" s="253"/>
      <c r="L26" s="253"/>
      <c r="M26" s="253"/>
      <c r="N26" s="253"/>
      <c r="O26" s="41"/>
    </row>
    <row r="27" spans="2:15" ht="15.65" customHeight="1" x14ac:dyDescent="0.2">
      <c r="B27" s="40"/>
      <c r="C27" s="29"/>
      <c r="D27" s="31"/>
      <c r="E27" s="22"/>
      <c r="F27" s="32"/>
      <c r="G27" s="32"/>
      <c r="H27" s="32"/>
      <c r="I27" s="32"/>
      <c r="J27" s="32"/>
      <c r="K27" s="32"/>
      <c r="L27" s="32"/>
      <c r="M27" s="32"/>
      <c r="N27" s="33"/>
      <c r="O27" s="41"/>
    </row>
    <row r="28" spans="2:15" ht="23.15" customHeight="1" x14ac:dyDescent="0.25">
      <c r="B28" s="40"/>
      <c r="C28" s="6" t="s">
        <v>53</v>
      </c>
      <c r="D28" s="31"/>
      <c r="E28" s="22"/>
      <c r="F28" s="32"/>
      <c r="G28" s="32"/>
      <c r="H28" s="32"/>
      <c r="I28" s="32"/>
      <c r="J28" s="32"/>
      <c r="K28" s="32"/>
      <c r="L28" s="32"/>
      <c r="M28" s="32"/>
      <c r="N28" s="33"/>
      <c r="O28" s="41"/>
    </row>
    <row r="29" spans="2:15" ht="27.65" customHeight="1" x14ac:dyDescent="0.25">
      <c r="B29" s="40"/>
      <c r="C29" s="248" t="s">
        <v>1</v>
      </c>
      <c r="D29" s="99" t="s">
        <v>19</v>
      </c>
      <c r="E29" s="100" t="s">
        <v>3</v>
      </c>
      <c r="F29" s="100" t="s">
        <v>37</v>
      </c>
      <c r="G29" s="251"/>
      <c r="H29" s="251"/>
      <c r="I29" s="251"/>
      <c r="J29" s="251"/>
      <c r="K29" s="251"/>
      <c r="L29" s="251"/>
      <c r="M29" s="251"/>
      <c r="N29" s="252"/>
      <c r="O29" s="41"/>
    </row>
    <row r="30" spans="2:15" ht="15.65" customHeight="1" x14ac:dyDescent="0.25">
      <c r="B30" s="40"/>
      <c r="C30" s="248"/>
      <c r="D30" s="100">
        <v>1</v>
      </c>
      <c r="E30" s="100">
        <v>2</v>
      </c>
      <c r="F30" s="100">
        <v>3</v>
      </c>
      <c r="G30" s="249"/>
      <c r="H30" s="249"/>
      <c r="I30" s="249"/>
      <c r="J30" s="249"/>
      <c r="K30" s="249"/>
      <c r="L30" s="249"/>
      <c r="M30" s="249"/>
      <c r="N30" s="250"/>
      <c r="O30" s="41"/>
    </row>
    <row r="31" spans="2:15" ht="27.65" customHeight="1" x14ac:dyDescent="0.25">
      <c r="B31" s="40"/>
      <c r="C31" s="101" t="s">
        <v>23</v>
      </c>
      <c r="D31" s="102" t="s">
        <v>87</v>
      </c>
      <c r="E31" s="103" t="s">
        <v>4</v>
      </c>
      <c r="F31" s="173">
        <v>13.3</v>
      </c>
      <c r="G31" s="104"/>
      <c r="H31" s="105"/>
      <c r="I31" s="105"/>
      <c r="J31" s="105"/>
      <c r="K31" s="105"/>
      <c r="L31" s="105"/>
      <c r="M31" s="105"/>
      <c r="N31" s="106"/>
      <c r="O31" s="41"/>
    </row>
    <row r="32" spans="2:15" ht="22.4" customHeight="1" x14ac:dyDescent="0.2">
      <c r="B32" s="40"/>
      <c r="C32" s="29"/>
      <c r="D32" s="31"/>
      <c r="E32" s="22"/>
      <c r="F32" s="32"/>
      <c r="G32" s="32"/>
      <c r="H32" s="32"/>
      <c r="I32" s="32"/>
      <c r="J32" s="32"/>
      <c r="K32" s="32"/>
      <c r="L32" s="32"/>
      <c r="M32" s="32"/>
      <c r="N32" s="33"/>
      <c r="O32" s="41"/>
    </row>
    <row r="33" spans="2:16" ht="12" x14ac:dyDescent="0.2">
      <c r="B33" s="40"/>
      <c r="C33" s="18"/>
      <c r="D33" s="34"/>
      <c r="E33" s="4"/>
      <c r="F33" s="30"/>
      <c r="G33" s="30"/>
      <c r="H33" s="30"/>
      <c r="I33" s="30"/>
      <c r="J33" s="30"/>
      <c r="K33" s="30"/>
      <c r="L33" s="30"/>
      <c r="M33" s="30"/>
      <c r="N33" s="30"/>
      <c r="O33" s="41"/>
      <c r="P33" s="86"/>
    </row>
    <row r="34" spans="2:16" ht="12" x14ac:dyDescent="0.2">
      <c r="B34" s="40"/>
      <c r="C34" s="18"/>
      <c r="D34" s="34"/>
      <c r="E34" s="4"/>
      <c r="F34" s="30"/>
      <c r="G34" s="30"/>
      <c r="H34" s="30"/>
      <c r="I34" s="30"/>
      <c r="J34" s="30"/>
      <c r="K34" s="30"/>
      <c r="L34" s="30"/>
      <c r="M34" s="30"/>
      <c r="N34" s="30"/>
      <c r="O34" s="41"/>
      <c r="P34" s="86"/>
    </row>
    <row r="35" spans="2:16" ht="12" x14ac:dyDescent="0.2">
      <c r="B35" s="40"/>
      <c r="C35" s="18"/>
      <c r="D35" s="34"/>
      <c r="E35" s="4"/>
      <c r="F35" s="30"/>
      <c r="G35" s="30"/>
      <c r="H35" s="30"/>
      <c r="I35" s="30"/>
      <c r="J35" s="30"/>
      <c r="K35" s="30"/>
      <c r="L35" s="30"/>
      <c r="M35" s="44"/>
      <c r="N35" s="30"/>
      <c r="O35" s="41"/>
      <c r="P35" s="86"/>
    </row>
    <row r="36" spans="2:16" ht="12" x14ac:dyDescent="0.2">
      <c r="B36" s="40"/>
      <c r="C36" s="18"/>
      <c r="D36" s="34"/>
      <c r="E36" s="4"/>
      <c r="F36" s="30"/>
      <c r="G36" s="30"/>
      <c r="H36" s="30"/>
      <c r="I36" s="30"/>
      <c r="J36" s="30"/>
      <c r="K36" s="30"/>
      <c r="L36" s="30"/>
      <c r="M36" s="30"/>
      <c r="N36" s="30"/>
      <c r="O36" s="41"/>
      <c r="P36" s="86"/>
    </row>
    <row r="37" spans="2:16" ht="12" x14ac:dyDescent="0.2">
      <c r="B37" s="40"/>
      <c r="C37" s="18"/>
      <c r="D37" s="34"/>
      <c r="E37" s="4"/>
      <c r="F37" s="30"/>
      <c r="G37" s="30"/>
      <c r="H37" s="30"/>
      <c r="I37" s="30"/>
      <c r="J37" s="30"/>
      <c r="K37" s="30"/>
      <c r="L37" s="30"/>
      <c r="M37" s="30"/>
      <c r="N37" s="30"/>
      <c r="O37" s="41"/>
    </row>
    <row r="38" spans="2:16" ht="12" x14ac:dyDescent="0.2">
      <c r="B38" s="40"/>
      <c r="C38" s="18"/>
      <c r="D38" s="34"/>
      <c r="E38" s="4"/>
      <c r="F38" s="30"/>
      <c r="G38" s="30"/>
      <c r="H38" s="30"/>
      <c r="I38" s="30"/>
      <c r="J38" s="30"/>
      <c r="K38" s="30"/>
      <c r="L38" s="30"/>
      <c r="M38" s="30"/>
      <c r="N38" s="30"/>
      <c r="O38" s="41"/>
    </row>
    <row r="39" spans="2:16" ht="12" x14ac:dyDescent="0.2">
      <c r="B39" s="42"/>
      <c r="C39" s="6"/>
      <c r="D39" s="4"/>
      <c r="E39" s="6"/>
      <c r="F39" s="26"/>
      <c r="G39" s="26"/>
      <c r="H39" s="26"/>
      <c r="I39" s="26"/>
      <c r="J39" s="26"/>
      <c r="K39" s="26"/>
      <c r="L39" s="26"/>
      <c r="M39" s="26"/>
      <c r="N39" s="27"/>
      <c r="O39" s="41"/>
    </row>
    <row r="40" spans="2:16" x14ac:dyDescent="0.25">
      <c r="B40" s="40"/>
      <c r="C40" s="29"/>
      <c r="D40" s="28" t="s">
        <v>58</v>
      </c>
      <c r="E40" s="258"/>
      <c r="F40" s="258"/>
      <c r="G40" s="1"/>
      <c r="H40" s="259"/>
      <c r="I40" s="259"/>
      <c r="J40" s="259"/>
      <c r="K40" s="1"/>
      <c r="L40" s="260"/>
      <c r="M40" s="260"/>
      <c r="N40" s="27"/>
      <c r="O40" s="41"/>
    </row>
    <row r="41" spans="2:16" x14ac:dyDescent="0.25">
      <c r="B41" s="42"/>
      <c r="C41" s="6"/>
      <c r="D41" s="16"/>
      <c r="E41" s="243" t="s">
        <v>7</v>
      </c>
      <c r="F41" s="243"/>
      <c r="G41" s="22"/>
      <c r="H41" s="243" t="s">
        <v>8</v>
      </c>
      <c r="I41" s="243"/>
      <c r="J41" s="243"/>
      <c r="K41" s="22"/>
      <c r="L41" s="243" t="s">
        <v>9</v>
      </c>
      <c r="M41" s="243"/>
      <c r="N41" s="6"/>
      <c r="O41" s="41"/>
    </row>
    <row r="42" spans="2:16" x14ac:dyDescent="0.25">
      <c r="B42" s="40"/>
      <c r="C42" s="29"/>
      <c r="D42" s="28" t="s">
        <v>10</v>
      </c>
      <c r="E42" s="258"/>
      <c r="F42" s="258"/>
      <c r="G42" s="1"/>
      <c r="H42" s="260"/>
      <c r="I42" s="260"/>
      <c r="J42" s="260"/>
      <c r="K42" s="1"/>
      <c r="L42" s="260"/>
      <c r="M42" s="260"/>
      <c r="N42" s="27"/>
      <c r="O42" s="41"/>
    </row>
    <row r="43" spans="2:16" x14ac:dyDescent="0.25">
      <c r="B43" s="42"/>
      <c r="C43" s="6"/>
      <c r="D43" s="2"/>
      <c r="E43" s="243" t="s">
        <v>7</v>
      </c>
      <c r="F43" s="243"/>
      <c r="G43" s="22"/>
      <c r="H43" s="243" t="s">
        <v>8</v>
      </c>
      <c r="I43" s="243"/>
      <c r="J43" s="243"/>
      <c r="K43" s="22"/>
      <c r="L43" s="243" t="s">
        <v>9</v>
      </c>
      <c r="M43" s="243"/>
      <c r="N43" s="6"/>
      <c r="O43" s="43"/>
    </row>
    <row r="44" spans="2:16" ht="12" thickBot="1" x14ac:dyDescent="0.3">
      <c r="B44" s="45"/>
      <c r="C44" s="46"/>
      <c r="D44" s="47"/>
      <c r="E44" s="48" t="s">
        <v>59</v>
      </c>
      <c r="F44" s="49"/>
      <c r="G44" s="49"/>
      <c r="H44" s="49"/>
      <c r="I44" s="49"/>
      <c r="J44" s="49"/>
      <c r="K44" s="49"/>
      <c r="L44" s="49"/>
      <c r="M44" s="49"/>
      <c r="N44" s="50"/>
      <c r="O44" s="51"/>
    </row>
    <row r="45" spans="2:16" ht="12.75" thickTop="1" x14ac:dyDescent="0.2"/>
    <row r="49" spans="15:16" ht="12" x14ac:dyDescent="0.2">
      <c r="O49" s="261"/>
      <c r="P49" s="261"/>
    </row>
    <row r="50" spans="15:16" ht="12" x14ac:dyDescent="0.2">
      <c r="O50" s="262"/>
      <c r="P50" s="262"/>
    </row>
    <row r="51" spans="15:16" ht="12" x14ac:dyDescent="0.2">
      <c r="O51" s="263"/>
      <c r="P51" s="263"/>
    </row>
    <row r="52" spans="15:16" ht="12" x14ac:dyDescent="0.2">
      <c r="O52" s="257"/>
      <c r="P52" s="257"/>
    </row>
  </sheetData>
  <sheetProtection formatCells="0" formatColumns="0" formatRows="0" insertColumns="0" insertRows="0"/>
  <protectedRanges>
    <protectedRange sqref="O52" name="семь_1_11_6"/>
  </protectedRanges>
  <mergeCells count="27">
    <mergeCell ref="O52:P52"/>
    <mergeCell ref="E40:F40"/>
    <mergeCell ref="H40:J40"/>
    <mergeCell ref="L40:M40"/>
    <mergeCell ref="E43:F43"/>
    <mergeCell ref="H43:J43"/>
    <mergeCell ref="L43:M43"/>
    <mergeCell ref="E41:F41"/>
    <mergeCell ref="E42:F42"/>
    <mergeCell ref="H42:J42"/>
    <mergeCell ref="L42:M42"/>
    <mergeCell ref="O49:P49"/>
    <mergeCell ref="O50:P50"/>
    <mergeCell ref="O51:P51"/>
    <mergeCell ref="C13:C14"/>
    <mergeCell ref="F23:N23"/>
    <mergeCell ref="C29:C30"/>
    <mergeCell ref="G30:N30"/>
    <mergeCell ref="G29:N29"/>
    <mergeCell ref="F26:N26"/>
    <mergeCell ref="F25:N25"/>
    <mergeCell ref="E5:F7"/>
    <mergeCell ref="G5:M7"/>
    <mergeCell ref="F24:N24"/>
    <mergeCell ref="E8:H8"/>
    <mergeCell ref="H41:J41"/>
    <mergeCell ref="L41:M41"/>
  </mergeCells>
  <pageMargins left="0.7" right="0.7" top="0.75" bottom="0.75" header="0.3" footer="0.3"/>
  <pageSetup paperSize="9" orientation="portrait" r:id="rId1"/>
  <ignoredErrors>
    <ignoredError sqref="G5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7"/>
  <sheetViews>
    <sheetView tabSelected="1" zoomScale="70" zoomScaleNormal="70" workbookViewId="0">
      <selection activeCell="S8" sqref="S8"/>
    </sheetView>
  </sheetViews>
  <sheetFormatPr defaultColWidth="8.81640625" defaultRowHeight="14.5" x14ac:dyDescent="0.35"/>
  <cols>
    <col min="1" max="1" width="18.453125" customWidth="1"/>
    <col min="2" max="2" width="16.1796875" customWidth="1"/>
    <col min="3" max="3" width="17.453125" customWidth="1"/>
    <col min="4" max="4" width="15.453125" customWidth="1"/>
    <col min="5" max="5" width="18.453125" customWidth="1"/>
    <col min="6" max="7" width="16.1796875" customWidth="1"/>
    <col min="8" max="21" width="15.453125" customWidth="1"/>
  </cols>
  <sheetData>
    <row r="2" spans="1:21" ht="23" x14ac:dyDescent="0.35">
      <c r="A2" s="198" t="s">
        <v>46</v>
      </c>
      <c r="B2" s="198"/>
      <c r="C2" s="198"/>
      <c r="D2" s="198"/>
      <c r="E2" s="198"/>
      <c r="F2" s="198"/>
      <c r="G2" s="198"/>
      <c r="H2" s="72" t="s">
        <v>13</v>
      </c>
      <c r="I2" s="266">
        <v>45565</v>
      </c>
      <c r="J2" s="267"/>
      <c r="K2" s="266">
        <v>45930</v>
      </c>
      <c r="L2" s="267"/>
      <c r="M2" s="266">
        <v>46295</v>
      </c>
      <c r="N2" s="267"/>
      <c r="O2" s="266">
        <v>46660</v>
      </c>
      <c r="P2" s="267"/>
      <c r="Q2" s="266">
        <v>47026</v>
      </c>
      <c r="R2" s="267"/>
      <c r="S2" s="266">
        <v>47391</v>
      </c>
      <c r="T2" s="267"/>
      <c r="U2" s="87" t="s">
        <v>14</v>
      </c>
    </row>
    <row r="3" spans="1:21" ht="15" x14ac:dyDescent="0.25">
      <c r="A3" s="198">
        <v>1</v>
      </c>
      <c r="B3" s="198"/>
      <c r="C3" s="198"/>
      <c r="D3" s="198"/>
      <c r="E3" s="198"/>
      <c r="F3" s="198"/>
      <c r="G3" s="198"/>
      <c r="H3" s="75">
        <v>2</v>
      </c>
      <c r="I3" s="268">
        <v>4</v>
      </c>
      <c r="J3" s="269"/>
      <c r="K3" s="268">
        <v>5</v>
      </c>
      <c r="L3" s="269"/>
      <c r="M3" s="268">
        <v>6</v>
      </c>
      <c r="N3" s="269"/>
      <c r="O3" s="268">
        <v>7</v>
      </c>
      <c r="P3" s="269"/>
      <c r="Q3" s="268">
        <v>8</v>
      </c>
      <c r="R3" s="269"/>
      <c r="S3" s="268">
        <v>9</v>
      </c>
      <c r="T3" s="269"/>
      <c r="U3" s="91">
        <v>11</v>
      </c>
    </row>
    <row r="4" spans="1:21" x14ac:dyDescent="0.35">
      <c r="A4" s="200" t="s">
        <v>16</v>
      </c>
      <c r="B4" s="200"/>
      <c r="C4" s="200"/>
      <c r="D4" s="200"/>
      <c r="E4" s="200"/>
      <c r="F4" s="200"/>
      <c r="G4" s="200"/>
      <c r="H4" s="76" t="s">
        <v>61</v>
      </c>
      <c r="I4" s="264">
        <f>'Финансовое обеспечение'!L19</f>
        <v>0</v>
      </c>
      <c r="J4" s="265"/>
      <c r="K4" s="264">
        <f>'Финансовое обеспечение'!M19</f>
        <v>0</v>
      </c>
      <c r="L4" s="265"/>
      <c r="M4" s="264">
        <f>'Финансовое обеспечение'!N19</f>
        <v>0</v>
      </c>
      <c r="N4" s="265"/>
      <c r="O4" s="264">
        <f>'Финансовое обеспечение'!O19</f>
        <v>0</v>
      </c>
      <c r="P4" s="265"/>
      <c r="Q4" s="264">
        <f>'Финансовое обеспечение'!P19</f>
        <v>0</v>
      </c>
      <c r="R4" s="265"/>
      <c r="S4" s="264">
        <f>'Финансовое обеспечение'!Q19</f>
        <v>0</v>
      </c>
      <c r="T4" s="265"/>
      <c r="U4" s="160">
        <f>SUM(I4:T4)</f>
        <v>0</v>
      </c>
    </row>
    <row r="5" spans="1:21" ht="48" customHeight="1" x14ac:dyDescent="0.35">
      <c r="A5" s="200" t="s">
        <v>173</v>
      </c>
      <c r="B5" s="200"/>
      <c r="C5" s="200"/>
      <c r="D5" s="200"/>
      <c r="E5" s="200"/>
      <c r="F5" s="200"/>
      <c r="G5" s="200"/>
      <c r="H5" s="270" t="s">
        <v>61</v>
      </c>
      <c r="I5" s="271" t="s">
        <v>174</v>
      </c>
      <c r="J5" s="272"/>
      <c r="K5" s="175" t="s">
        <v>175</v>
      </c>
      <c r="L5" s="175" t="s">
        <v>176</v>
      </c>
      <c r="M5" s="175" t="s">
        <v>177</v>
      </c>
      <c r="N5" s="175" t="s">
        <v>178</v>
      </c>
      <c r="O5" s="175" t="s">
        <v>179</v>
      </c>
      <c r="P5" s="175" t="s">
        <v>180</v>
      </c>
      <c r="Q5" s="175" t="s">
        <v>181</v>
      </c>
      <c r="R5" s="175" t="s">
        <v>182</v>
      </c>
      <c r="S5" s="271" t="s">
        <v>205</v>
      </c>
      <c r="T5" s="272"/>
      <c r="U5" s="76"/>
    </row>
    <row r="6" spans="1:21" x14ac:dyDescent="0.35">
      <c r="A6" s="200"/>
      <c r="B6" s="200"/>
      <c r="C6" s="200"/>
      <c r="D6" s="200"/>
      <c r="E6" s="200"/>
      <c r="F6" s="200"/>
      <c r="G6" s="200"/>
      <c r="H6" s="270"/>
      <c r="I6" s="273"/>
      <c r="J6" s="274"/>
      <c r="K6" s="177">
        <v>0</v>
      </c>
      <c r="L6" s="177"/>
      <c r="M6" s="177"/>
      <c r="N6" s="177"/>
      <c r="O6" s="177"/>
      <c r="P6" s="177"/>
      <c r="Q6" s="177"/>
      <c r="R6" s="177"/>
      <c r="S6" s="273">
        <v>0</v>
      </c>
      <c r="T6" s="274"/>
      <c r="U6" s="178">
        <f>SUM(I6:S6)</f>
        <v>0</v>
      </c>
    </row>
    <row r="7" spans="1:21" ht="15" customHeight="1" x14ac:dyDescent="0.35">
      <c r="A7" s="275" t="s">
        <v>183</v>
      </c>
      <c r="B7" s="276"/>
      <c r="C7" s="276"/>
      <c r="D7" s="276"/>
      <c r="E7" s="276"/>
      <c r="F7" s="276"/>
      <c r="G7" s="276"/>
      <c r="H7" s="277"/>
      <c r="I7" s="264" t="str">
        <f>IF(I4=I6,"да","нет")</f>
        <v>да</v>
      </c>
      <c r="J7" s="265"/>
      <c r="K7" s="264" t="str">
        <f>IF(K4=SUM(K6:L6),"да","нет")</f>
        <v>да</v>
      </c>
      <c r="L7" s="265"/>
      <c r="M7" s="264" t="str">
        <f>IF(M4=SUM(M6:N6),"да","нет")</f>
        <v>да</v>
      </c>
      <c r="N7" s="265"/>
      <c r="O7" s="264" t="str">
        <f>IF(O4=SUM(O6:P6),"да","нет")</f>
        <v>да</v>
      </c>
      <c r="P7" s="265"/>
      <c r="Q7" s="264" t="str">
        <f>IF(Q4=SUM(Q6:R6),"да","нет")</f>
        <v>да</v>
      </c>
      <c r="R7" s="265"/>
      <c r="S7" s="264" t="str">
        <f>IF(S4=S6,"да","нет")</f>
        <v>да</v>
      </c>
      <c r="T7" s="265"/>
      <c r="U7" s="176" t="str">
        <f>IF(U6=U4,"да","нет")</f>
        <v>да</v>
      </c>
    </row>
  </sheetData>
  <protectedRanges>
    <protectedRange sqref="U6:U7 I4:U4 I7:T7" name="пять_11"/>
  </protectedRanges>
  <mergeCells count="34">
    <mergeCell ref="Q7:R7"/>
    <mergeCell ref="S7:T7"/>
    <mergeCell ref="I5:J5"/>
    <mergeCell ref="I6:J6"/>
    <mergeCell ref="A7:H7"/>
    <mergeCell ref="I7:J7"/>
    <mergeCell ref="K7:L7"/>
    <mergeCell ref="M7:N7"/>
    <mergeCell ref="O7:P7"/>
    <mergeCell ref="S5:T5"/>
    <mergeCell ref="S6:T6"/>
    <mergeCell ref="A2:G2"/>
    <mergeCell ref="A3:G3"/>
    <mergeCell ref="A4:G4"/>
    <mergeCell ref="A5:G6"/>
    <mergeCell ref="H5:H6"/>
    <mergeCell ref="I2:J2"/>
    <mergeCell ref="I3:J3"/>
    <mergeCell ref="K2:L2"/>
    <mergeCell ref="K3:L3"/>
    <mergeCell ref="M2:N2"/>
    <mergeCell ref="M3:N3"/>
    <mergeCell ref="S4:T4"/>
    <mergeCell ref="O2:P2"/>
    <mergeCell ref="O3:P3"/>
    <mergeCell ref="Q2:R2"/>
    <mergeCell ref="Q3:R3"/>
    <mergeCell ref="S2:T2"/>
    <mergeCell ref="S3:T3"/>
    <mergeCell ref="I4:J4"/>
    <mergeCell ref="K4:L4"/>
    <mergeCell ref="M4:N4"/>
    <mergeCell ref="O4:P4"/>
    <mergeCell ref="Q4:R4"/>
  </mergeCells>
  <conditionalFormatting sqref="I7:U7">
    <cfRule type="containsText" dxfId="1" priority="1" operator="containsText" text="нет">
      <formula>NOT(ISERROR(SEARCH("нет",I7)))</formula>
    </cfRule>
    <cfRule type="containsText" dxfId="0" priority="2" operator="containsText" text="да">
      <formula>NOT(ISERROR(SEARCH("да",I7)))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ФЭО</vt:lpstr>
      <vt:lpstr>Финансовое обеспечение</vt:lpstr>
      <vt:lpstr>Выходные данные</vt:lpstr>
      <vt:lpstr>Размер субсидии по годам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Лисовский Максим Игоревич</dc:creator>
  <cp:lastModifiedBy>123</cp:lastModifiedBy>
  <dcterms:created xsi:type="dcterms:W3CDTF">2019-07-05T09:15:40Z</dcterms:created>
  <dcterms:modified xsi:type="dcterms:W3CDTF">2024-04-15T13:47:54Z</dcterms:modified>
</cp:coreProperties>
</file>